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xampp\htdocs\ciudadabierta\transparencia\presupuesto\2024\"/>
    </mc:Choice>
  </mc:AlternateContent>
  <bookViews>
    <workbookView xWindow="0" yWindow="0" windowWidth="16815" windowHeight="7650"/>
  </bookViews>
  <sheets>
    <sheet name="Planilla C " sheetId="1" r:id="rId1"/>
  </sheets>
  <externalReferences>
    <externalReference r:id="rId2"/>
    <externalReference r:id="rId3"/>
  </externalReferences>
  <definedNames>
    <definedName name="\a">'[1]#¡REF'!$M$1:$N$4</definedName>
    <definedName name="\b" localSheetId="0">#REF!</definedName>
    <definedName name="\b">#REF!</definedName>
    <definedName name="\c" localSheetId="0">#REF!</definedName>
    <definedName name="\c">#REF!</definedName>
    <definedName name="\d" localSheetId="0">#REF!</definedName>
    <definedName name="\d">#REF!</definedName>
    <definedName name="\e" localSheetId="0">#REF!</definedName>
    <definedName name="\e">#REF!</definedName>
    <definedName name="\s" localSheetId="0">#REF!</definedName>
    <definedName name="\s">#REF!</definedName>
    <definedName name="\v" localSheetId="0">#REF!</definedName>
    <definedName name="\v">#REF!</definedName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_xlnm.Print_Area" localSheetId="0">'Planilla C '!$A$1:$Q$69</definedName>
    <definedName name="contador" localSheetId="0">#REF!</definedName>
    <definedName name="contador">#REF!</definedName>
    <definedName name="FSA" localSheetId="0" hidden="1">'[2]Rec. y Transf.ENERO-04'!#REF!</definedName>
    <definedName name="FSA" hidden="1">'[2]Rec. y Transf.ENERO-04'!#REF!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0" i="1" l="1"/>
  <c r="C62" i="1" l="1"/>
  <c r="D62" i="1"/>
  <c r="C50" i="1"/>
  <c r="C49" i="1"/>
  <c r="C34" i="1"/>
  <c r="D34" i="1"/>
  <c r="E34" i="1"/>
  <c r="C33" i="1" l="1"/>
  <c r="E33" i="1"/>
  <c r="D33" i="1"/>
  <c r="E18" i="1"/>
  <c r="D18" i="1"/>
  <c r="F18" i="1" s="1"/>
  <c r="E22" i="1" l="1"/>
  <c r="D22" i="1"/>
  <c r="C22" i="1" l="1"/>
  <c r="D15" i="1"/>
  <c r="C15" i="1"/>
  <c r="H44" i="1" l="1"/>
  <c r="F44" i="1"/>
  <c r="D44" i="1"/>
  <c r="C44" i="1" l="1"/>
  <c r="H62" i="1" l="1"/>
  <c r="D61" i="1"/>
  <c r="J62" i="1" l="1"/>
  <c r="F62" i="1"/>
  <c r="N22" i="1" l="1"/>
  <c r="G33" i="1"/>
  <c r="F15" i="1"/>
  <c r="F60" i="1"/>
  <c r="C60" i="1" s="1"/>
  <c r="C61" i="1"/>
  <c r="D21" i="1" l="1"/>
  <c r="G18" i="1"/>
  <c r="H18" i="1" l="1"/>
  <c r="I18" i="1"/>
  <c r="K18" i="1" s="1"/>
  <c r="M18" i="1" s="1"/>
  <c r="O18" i="1" s="1"/>
  <c r="C48" i="1"/>
  <c r="H34" i="1" l="1"/>
  <c r="G34" i="1"/>
  <c r="F34" i="1"/>
  <c r="O22" i="1" l="1"/>
  <c r="M22" i="1"/>
  <c r="J18" i="1" l="1"/>
  <c r="F33" i="1"/>
  <c r="L22" i="1"/>
  <c r="J22" i="1"/>
  <c r="K22" i="1"/>
  <c r="L18" i="1" l="1"/>
  <c r="N18" i="1" s="1"/>
  <c r="I22" i="1"/>
  <c r="H22" i="1"/>
  <c r="G22" i="1"/>
  <c r="F22" i="1"/>
  <c r="C18" i="1" l="1"/>
</calcChain>
</file>

<file path=xl/sharedStrings.xml><?xml version="1.0" encoding="utf-8"?>
<sst xmlns="http://schemas.openxmlformats.org/spreadsheetml/2006/main" count="86" uniqueCount="65">
  <si>
    <t>PLANILLA C</t>
  </si>
  <si>
    <t>STOCK DE DEUDA PÚBLICA Y PERFIL DE VENCIMIENTOS - DEUDA CONTINGENTE - DEUDA FLOTANTE - COMPRA A PLAZO Y LEASING</t>
  </si>
  <si>
    <t>(En pesos)</t>
  </si>
  <si>
    <t>SALDO AL</t>
  </si>
  <si>
    <t>ORGANISMO ACREEDOR</t>
  </si>
  <si>
    <t>AMORTIZ.</t>
  </si>
  <si>
    <t>INTERESES</t>
  </si>
  <si>
    <t>COMISIÓN</t>
  </si>
  <si>
    <t>GASTOS</t>
  </si>
  <si>
    <t>1.  DEUDA PÚBLICA</t>
  </si>
  <si>
    <t>1.1.  DEUDA PÚBLICA CONSOLIDADA</t>
  </si>
  <si>
    <t>ORGANISMOS PUBLICOS PROVINCIALES</t>
  </si>
  <si>
    <t xml:space="preserve">TESORO PROVINCIAL </t>
  </si>
  <si>
    <t>I.P.S.</t>
  </si>
  <si>
    <t>I.O.M.A.</t>
  </si>
  <si>
    <t>UCO - PFM - PPD</t>
  </si>
  <si>
    <t>INSTITUTO DE LA VIVIENDA</t>
  </si>
  <si>
    <t>MINISTERIO DE INFRAESTRUCTURA</t>
  </si>
  <si>
    <t>ORGANISMOS PUBLICOS NACIONALES</t>
  </si>
  <si>
    <t>MINISTERIOS</t>
  </si>
  <si>
    <t>ORGANISMOS DE SEGURIDAD SOCIAL</t>
  </si>
  <si>
    <t>ENOHSA</t>
  </si>
  <si>
    <t>OTROS DE ORIGEN NACIONAL</t>
  </si>
  <si>
    <t>PRESTAMOS DIRECTOS ORG. INTERNACIONALES</t>
  </si>
  <si>
    <t>BIRF</t>
  </si>
  <si>
    <t>BID</t>
  </si>
  <si>
    <t>OTROS DE ORIGEN INTERNACIONAL</t>
  </si>
  <si>
    <t>ENTIDADES BANCARIAS Y FINANCIERAS</t>
  </si>
  <si>
    <t>BANCO CIUDAD</t>
  </si>
  <si>
    <r>
      <t xml:space="preserve">OTROS BANCOS </t>
    </r>
    <r>
      <rPr>
        <b/>
        <sz val="11"/>
        <rFont val="Calibri"/>
        <family val="2"/>
      </rPr>
      <t>(DETALLAR)</t>
    </r>
  </si>
  <si>
    <t>TITULOS Y BONOS</t>
  </si>
  <si>
    <r>
      <t xml:space="preserve">LEYES DE CONSOLIDACIÓN </t>
    </r>
    <r>
      <rPr>
        <b/>
        <sz val="11"/>
        <rFont val="Calibri"/>
        <family val="2"/>
      </rPr>
      <t>(DETALLAR)</t>
    </r>
  </si>
  <si>
    <t xml:space="preserve">TITULOS MUNICIPALES </t>
  </si>
  <si>
    <r>
      <t xml:space="preserve">OTROS TITULOS Y BONOS </t>
    </r>
    <r>
      <rPr>
        <b/>
        <sz val="11"/>
        <rFont val="Calibri"/>
        <family val="2"/>
      </rPr>
      <t>(DETALLAR)</t>
    </r>
  </si>
  <si>
    <r>
      <t xml:space="preserve">FIDEICOMISOS </t>
    </r>
    <r>
      <rPr>
        <sz val="11"/>
        <rFont val="Calibri"/>
        <family val="2"/>
      </rPr>
      <t>(detallar)</t>
    </r>
  </si>
  <si>
    <t>EMPRESAS</t>
  </si>
  <si>
    <t>EMPRESAS (PROVEEDORES - CONCESIONES)</t>
  </si>
  <si>
    <t>1.2. DEUDA CONTINGENTE</t>
  </si>
  <si>
    <t>GARANTÍAS, FIANZAS Y AVALES (detallar)</t>
  </si>
  <si>
    <t>Declaramos que los datos consignados son correctos y completos y se han confeccionado sin falsear ni omitir dato alguno que deba contener.</t>
  </si>
  <si>
    <t>1.3. DEUDA FLOTANTE</t>
  </si>
  <si>
    <t>PERSONAL</t>
  </si>
  <si>
    <t>PROVEEDORES</t>
  </si>
  <si>
    <t>CONTRATISTAS</t>
  </si>
  <si>
    <t>TRANSFERENCIAS</t>
  </si>
  <si>
    <t>AMORTIZACIONES</t>
  </si>
  <si>
    <t>OTROS</t>
  </si>
  <si>
    <r>
      <t xml:space="preserve">2. COMPRA A PLAZO </t>
    </r>
    <r>
      <rPr>
        <sz val="11"/>
        <color indexed="56"/>
        <rFont val="Calibri"/>
        <family val="2"/>
      </rPr>
      <t>(detallar)</t>
    </r>
  </si>
  <si>
    <t>LEYES Nº 12462 - Nº13295 y modificatorias</t>
  </si>
  <si>
    <t>Municipalidad de: Coronel Pringles</t>
  </si>
  <si>
    <t>FONDO ESPECIAL DE EMERGENCIA REP. ART.1 LEY 15181</t>
  </si>
  <si>
    <r>
      <t xml:space="preserve">OTROS DE ORIGEN PROVINCIAL </t>
    </r>
    <r>
      <rPr>
        <b/>
        <sz val="11"/>
        <rFont val="Calibri"/>
        <family val="2"/>
      </rPr>
      <t>(Prog Desend.)</t>
    </r>
  </si>
  <si>
    <t xml:space="preserve">                          Camionetas</t>
  </si>
  <si>
    <t>Resto</t>
  </si>
  <si>
    <t>BANCO PROVINCIA Emprestito 2021 Equipamiento Hospitalario</t>
  </si>
  <si>
    <t>BANCO PROVINCIA Emprestito 2022 Motoniveladora</t>
  </si>
  <si>
    <r>
      <t xml:space="preserve">OTRAS DEUDAS </t>
    </r>
    <r>
      <rPr>
        <sz val="11"/>
        <rFont val="Calibri"/>
        <family val="2"/>
      </rPr>
      <t>(Mutuo Ministerio Produccion)</t>
    </r>
  </si>
  <si>
    <t>firma y sello 
Intendente Municipal</t>
  </si>
  <si>
    <t>(Tractor y Camión Barredor)</t>
  </si>
  <si>
    <t>FONDO ESP. DE ASIG. EXTRAORDINARIAS SALARIALES P/MUNICIPIOS</t>
  </si>
  <si>
    <t>REGISTRO DE ENDEUDAMIENTO DEFINITIVO</t>
  </si>
  <si>
    <t>3. LEASING</t>
  </si>
  <si>
    <t>Leasing (varios)</t>
  </si>
  <si>
    <t>Lugar y fecha: Coronel Pringles, 02 de Octubre de 2024</t>
  </si>
  <si>
    <t>firma y sello 
Contador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</si>
</sst>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(* #,##0.00_);_(* \(#,##0.00\);_(* &quot;-&quot;??_);_(@_)"/>
    <numFmt numFmtId="165" formatCode="_ * #,##0.00_ ;_ * \-#,##0.00_ ;_ * &quot;-&quot;??_ ;_ @_ "/>
    <numFmt numFmtId="166" formatCode="#,##0\ "/>
  </numFmts>
  <fonts count="2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Calibri"/>
      <family val="2"/>
    </font>
    <font>
      <sz val="10"/>
      <name val="Times New Roman"/>
      <family val="1"/>
    </font>
    <font>
      <sz val="10"/>
      <name val="Calibri"/>
      <family val="2"/>
    </font>
    <font>
      <b/>
      <sz val="10"/>
      <color indexed="8"/>
      <name val="Calibri"/>
      <family val="2"/>
    </font>
    <font>
      <b/>
      <i/>
      <sz val="12"/>
      <name val="Calibri"/>
      <family val="2"/>
    </font>
    <font>
      <b/>
      <sz val="10"/>
      <name val="Calibri"/>
      <family val="2"/>
    </font>
    <font>
      <b/>
      <sz val="14"/>
      <name val="Calibri"/>
      <family val="2"/>
    </font>
    <font>
      <b/>
      <i/>
      <sz val="8"/>
      <name val="Arial"/>
      <family val="2"/>
    </font>
    <font>
      <b/>
      <sz val="10"/>
      <name val="Arial"/>
      <family val="2"/>
    </font>
    <font>
      <sz val="11"/>
      <color indexed="56"/>
      <name val="Calibri"/>
      <family val="2"/>
    </font>
    <font>
      <sz val="11"/>
      <name val="Arial"/>
      <family val="2"/>
    </font>
    <font>
      <b/>
      <sz val="11"/>
      <name val="Calibri"/>
      <family val="2"/>
    </font>
    <font>
      <sz val="11"/>
      <name val="Calibri"/>
      <family val="2"/>
    </font>
    <font>
      <i/>
      <sz val="11"/>
      <name val="Arial"/>
      <family val="2"/>
    </font>
    <font>
      <i/>
      <sz val="8"/>
      <name val="Arial"/>
      <family val="2"/>
    </font>
    <font>
      <b/>
      <i/>
      <sz val="11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b/>
      <sz val="11"/>
      <color indexed="8"/>
      <name val="Calibri"/>
      <family val="2"/>
    </font>
    <font>
      <b/>
      <sz val="10"/>
      <color theme="0"/>
      <name val="Calibri"/>
      <family val="2"/>
    </font>
    <font>
      <b/>
      <sz val="11"/>
      <color theme="0"/>
      <name val="Calibri"/>
      <family val="2"/>
    </font>
    <font>
      <b/>
      <sz val="9"/>
      <color theme="0"/>
      <name val="Calibri"/>
      <family val="2"/>
    </font>
    <font>
      <b/>
      <sz val="11"/>
      <color rgb="FF002060"/>
      <name val="Calibri"/>
      <family val="2"/>
    </font>
    <font>
      <sz val="11"/>
      <color rgb="FF002060"/>
      <name val="Calibri"/>
      <family val="2"/>
    </font>
    <font>
      <sz val="11"/>
      <color rgb="FF002060"/>
      <name val="Arial"/>
      <family val="2"/>
    </font>
    <font>
      <sz val="11"/>
      <color theme="1"/>
      <name val="Calibri"/>
      <family val="2"/>
      <scheme val="minor"/>
    </font>
    <font>
      <sz val="10"/>
      <color indexed="8"/>
      <name val="MS Sans Serif"/>
    </font>
  </fonts>
  <fills count="6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</borders>
  <cellStyleXfs count="7">
    <xf numFmtId="0" fontId="0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3" fillId="0" borderId="0"/>
    <xf numFmtId="43" fontId="27" fillId="0" borderId="0" applyFont="0" applyFill="0" applyBorder="0" applyAlignment="0" applyProtection="0"/>
    <xf numFmtId="0" fontId="28" fillId="0" borderId="0"/>
  </cellStyleXfs>
  <cellXfs count="86">
    <xf numFmtId="0" fontId="0" fillId="0" borderId="0" xfId="0"/>
    <xf numFmtId="0" fontId="1" fillId="0" borderId="0" xfId="4" applyFont="1" applyAlignment="1">
      <alignment vertical="center"/>
    </xf>
    <xf numFmtId="0" fontId="2" fillId="0" borderId="0" xfId="3" applyFont="1" applyFill="1" applyBorder="1" applyAlignment="1">
      <alignment horizontal="center" vertical="center"/>
    </xf>
    <xf numFmtId="0" fontId="4" fillId="0" borderId="0" xfId="4" applyFont="1" applyAlignment="1">
      <alignment vertical="center"/>
    </xf>
    <xf numFmtId="0" fontId="4" fillId="0" borderId="0" xfId="4" applyFont="1" applyFill="1" applyBorder="1" applyAlignment="1" applyProtection="1">
      <alignment horizontal="center" vertical="center"/>
    </xf>
    <xf numFmtId="0" fontId="5" fillId="0" borderId="0" xfId="4" applyFont="1" applyFill="1" applyAlignment="1" applyProtection="1">
      <alignment horizontal="right" vertical="center"/>
    </xf>
    <xf numFmtId="0" fontId="6" fillId="0" borderId="0" xfId="4" applyFont="1" applyFill="1"/>
    <xf numFmtId="0" fontId="4" fillId="0" borderId="0" xfId="4" applyFont="1" applyFill="1" applyBorder="1" applyAlignment="1">
      <alignment vertical="center"/>
    </xf>
    <xf numFmtId="0" fontId="1" fillId="0" borderId="0" xfId="4" applyFont="1" applyFill="1" applyBorder="1" applyAlignment="1">
      <alignment vertical="center"/>
    </xf>
    <xf numFmtId="0" fontId="4" fillId="0" borderId="0" xfId="4" applyFont="1" applyAlignment="1">
      <alignment horizontal="center" vertical="center"/>
    </xf>
    <xf numFmtId="0" fontId="7" fillId="0" borderId="0" xfId="4" applyFont="1" applyAlignment="1">
      <alignment vertical="center"/>
    </xf>
    <xf numFmtId="0" fontId="5" fillId="0" borderId="0" xfId="4" applyFont="1" applyFill="1" applyAlignment="1" applyProtection="1">
      <alignment vertical="center"/>
    </xf>
    <xf numFmtId="0" fontId="5" fillId="0" borderId="0" xfId="4" applyFont="1" applyFill="1" applyAlignment="1" applyProtection="1">
      <alignment horizontal="center" vertical="center"/>
    </xf>
    <xf numFmtId="166" fontId="9" fillId="0" borderId="0" xfId="2" applyNumberFormat="1" applyFont="1" applyAlignment="1">
      <alignment horizontal="right"/>
    </xf>
    <xf numFmtId="0" fontId="21" fillId="2" borderId="1" xfId="4" applyFont="1" applyFill="1" applyBorder="1" applyAlignment="1">
      <alignment vertical="center"/>
    </xf>
    <xf numFmtId="0" fontId="21" fillId="2" borderId="1" xfId="4" applyFont="1" applyFill="1" applyBorder="1" applyAlignment="1" applyProtection="1">
      <alignment horizontal="center" vertical="center"/>
    </xf>
    <xf numFmtId="0" fontId="10" fillId="0" borderId="0" xfId="4" applyFont="1" applyAlignment="1">
      <alignment vertical="center"/>
    </xf>
    <xf numFmtId="0" fontId="22" fillId="2" borderId="2" xfId="4" applyFont="1" applyFill="1" applyBorder="1" applyAlignment="1">
      <alignment horizontal="center" vertical="center"/>
    </xf>
    <xf numFmtId="14" fontId="21" fillId="2" borderId="2" xfId="1" applyNumberFormat="1" applyFont="1" applyFill="1" applyBorder="1" applyAlignment="1" applyProtection="1">
      <alignment horizontal="center" vertical="center" wrapText="1"/>
    </xf>
    <xf numFmtId="0" fontId="23" fillId="3" borderId="2" xfId="4" applyFont="1" applyFill="1" applyBorder="1" applyAlignment="1" applyProtection="1">
      <alignment horizontal="center" vertical="center"/>
    </xf>
    <xf numFmtId="0" fontId="21" fillId="2" borderId="2" xfId="4" applyFont="1" applyFill="1" applyBorder="1" applyAlignment="1">
      <alignment horizontal="center" vertical="center"/>
    </xf>
    <xf numFmtId="0" fontId="21" fillId="2" borderId="2" xfId="4" applyFont="1" applyFill="1" applyBorder="1" applyAlignment="1" applyProtection="1">
      <alignment horizontal="center" vertical="center"/>
    </xf>
    <xf numFmtId="0" fontId="21" fillId="2" borderId="3" xfId="4" applyFont="1" applyFill="1" applyBorder="1" applyAlignment="1">
      <alignment vertical="center"/>
    </xf>
    <xf numFmtId="0" fontId="23" fillId="2" borderId="3" xfId="4" quotePrefix="1" applyNumberFormat="1" applyFont="1" applyFill="1" applyBorder="1" applyAlignment="1" applyProtection="1">
      <alignment horizontal="center" vertical="center"/>
    </xf>
    <xf numFmtId="0" fontId="23" fillId="3" borderId="3" xfId="4" quotePrefix="1" applyFont="1" applyFill="1" applyBorder="1" applyAlignment="1" applyProtection="1">
      <alignment horizontal="center" vertical="center"/>
    </xf>
    <xf numFmtId="0" fontId="23" fillId="3" borderId="3" xfId="4" applyFont="1" applyFill="1" applyBorder="1" applyAlignment="1" applyProtection="1">
      <alignment horizontal="center" vertical="center"/>
    </xf>
    <xf numFmtId="0" fontId="24" fillId="4" borderId="2" xfId="4" applyFont="1" applyFill="1" applyBorder="1" applyAlignment="1" applyProtection="1">
      <alignment vertical="center"/>
    </xf>
    <xf numFmtId="0" fontId="25" fillId="4" borderId="2" xfId="4" applyFont="1" applyFill="1" applyBorder="1" applyAlignment="1" applyProtection="1">
      <alignment vertical="center"/>
    </xf>
    <xf numFmtId="0" fontId="12" fillId="4" borderId="0" xfId="4" applyFont="1" applyFill="1" applyBorder="1" applyAlignment="1">
      <alignment vertical="center"/>
    </xf>
    <xf numFmtId="0" fontId="13" fillId="0" borderId="2" xfId="4" applyFont="1" applyFill="1" applyBorder="1" applyAlignment="1" applyProtection="1">
      <alignment vertical="center"/>
    </xf>
    <xf numFmtId="0" fontId="14" fillId="0" borderId="2" xfId="4" applyFont="1" applyFill="1" applyBorder="1" applyAlignment="1" applyProtection="1">
      <alignment vertical="center"/>
    </xf>
    <xf numFmtId="0" fontId="12" fillId="0" borderId="0" xfId="4" applyFont="1" applyAlignment="1">
      <alignment vertical="center"/>
    </xf>
    <xf numFmtId="0" fontId="14" fillId="0" borderId="2" xfId="4" applyFont="1" applyFill="1" applyBorder="1" applyAlignment="1" applyProtection="1">
      <alignment horizontal="left" vertical="center" indent="3"/>
    </xf>
    <xf numFmtId="0" fontId="13" fillId="0" borderId="3" xfId="4" applyFont="1" applyFill="1" applyBorder="1" applyAlignment="1" applyProtection="1">
      <alignment vertical="center"/>
    </xf>
    <xf numFmtId="0" fontId="25" fillId="0" borderId="3" xfId="4" applyFont="1" applyFill="1" applyBorder="1" applyAlignment="1" applyProtection="1">
      <alignment vertical="center"/>
    </xf>
    <xf numFmtId="0" fontId="26" fillId="0" borderId="0" xfId="4" applyFont="1" applyBorder="1" applyAlignment="1">
      <alignment vertical="center"/>
    </xf>
    <xf numFmtId="0" fontId="25" fillId="0" borderId="0" xfId="4" applyFont="1" applyAlignment="1">
      <alignment vertical="center"/>
    </xf>
    <xf numFmtId="0" fontId="25" fillId="0" borderId="0" xfId="4" applyFont="1" applyFill="1" applyAlignment="1" applyProtection="1">
      <alignment vertical="center"/>
    </xf>
    <xf numFmtId="0" fontId="25" fillId="4" borderId="0" xfId="4" applyFont="1" applyFill="1" applyAlignment="1" applyProtection="1">
      <alignment vertical="center"/>
    </xf>
    <xf numFmtId="0" fontId="26" fillId="0" borderId="0" xfId="4" applyFont="1" applyAlignment="1">
      <alignment vertical="center"/>
    </xf>
    <xf numFmtId="0" fontId="24" fillId="0" borderId="1" xfId="4" applyFont="1" applyFill="1" applyBorder="1" applyAlignment="1" applyProtection="1">
      <alignment vertical="center"/>
    </xf>
    <xf numFmtId="0" fontId="25" fillId="0" borderId="1" xfId="4" applyFont="1" applyFill="1" applyBorder="1" applyAlignment="1" applyProtection="1">
      <alignment vertical="center"/>
    </xf>
    <xf numFmtId="0" fontId="25" fillId="0" borderId="2" xfId="4" applyFont="1" applyFill="1" applyBorder="1" applyAlignment="1" applyProtection="1">
      <alignment vertical="center"/>
    </xf>
    <xf numFmtId="0" fontId="14" fillId="0" borderId="3" xfId="4" applyFont="1" applyFill="1" applyBorder="1" applyAlignment="1" applyProtection="1">
      <alignment horizontal="left" vertical="center" indent="3"/>
    </xf>
    <xf numFmtId="0" fontId="24" fillId="0" borderId="4" xfId="4" applyFont="1" applyFill="1" applyBorder="1" applyAlignment="1" applyProtection="1">
      <alignment vertical="center"/>
    </xf>
    <xf numFmtId="0" fontId="25" fillId="0" borderId="4" xfId="4" applyFont="1" applyFill="1" applyBorder="1" applyAlignment="1" applyProtection="1">
      <alignment vertical="center"/>
    </xf>
    <xf numFmtId="0" fontId="16" fillId="0" borderId="0" xfId="4" applyFont="1" applyAlignment="1">
      <alignment vertical="center"/>
    </xf>
    <xf numFmtId="0" fontId="15" fillId="0" borderId="0" xfId="4" applyFont="1" applyAlignment="1">
      <alignment vertical="center"/>
    </xf>
    <xf numFmtId="0" fontId="17" fillId="0" borderId="0" xfId="4" applyFont="1" applyAlignment="1">
      <alignment vertical="center"/>
    </xf>
    <xf numFmtId="0" fontId="18" fillId="0" borderId="0" xfId="4" applyFont="1" applyAlignment="1">
      <alignment vertical="center"/>
    </xf>
    <xf numFmtId="0" fontId="20" fillId="0" borderId="0" xfId="4" applyFont="1" applyFill="1" applyAlignment="1" applyProtection="1">
      <alignment horizontal="right" vertical="center"/>
    </xf>
    <xf numFmtId="43" fontId="14" fillId="0" borderId="2" xfId="5" applyFont="1" applyFill="1" applyBorder="1" applyAlignment="1" applyProtection="1">
      <alignment vertical="center"/>
    </xf>
    <xf numFmtId="43" fontId="25" fillId="0" borderId="4" xfId="5" applyFont="1" applyFill="1" applyBorder="1" applyAlignment="1" applyProtection="1">
      <alignment vertical="center"/>
    </xf>
    <xf numFmtId="0" fontId="23" fillId="3" borderId="10" xfId="4" applyFont="1" applyFill="1" applyBorder="1" applyAlignment="1" applyProtection="1">
      <alignment horizontal="center" vertical="center"/>
    </xf>
    <xf numFmtId="0" fontId="23" fillId="3" borderId="11" xfId="4" quotePrefix="1" applyFont="1" applyFill="1" applyBorder="1" applyAlignment="1" applyProtection="1">
      <alignment horizontal="center" vertical="center"/>
    </xf>
    <xf numFmtId="0" fontId="25" fillId="4" borderId="10" xfId="4" applyFont="1" applyFill="1" applyBorder="1" applyAlignment="1" applyProtection="1">
      <alignment vertical="center"/>
    </xf>
    <xf numFmtId="0" fontId="14" fillId="0" borderId="10" xfId="4" applyFont="1" applyFill="1" applyBorder="1" applyAlignment="1" applyProtection="1">
      <alignment vertical="center"/>
    </xf>
    <xf numFmtId="43" fontId="14" fillId="0" borderId="10" xfId="5" applyFont="1" applyFill="1" applyBorder="1" applyAlignment="1" applyProtection="1">
      <alignment vertical="center"/>
    </xf>
    <xf numFmtId="0" fontId="25" fillId="0" borderId="11" xfId="4" applyFont="1" applyFill="1" applyBorder="1" applyAlignment="1" applyProtection="1">
      <alignment vertical="center"/>
    </xf>
    <xf numFmtId="0" fontId="25" fillId="0" borderId="12" xfId="4" applyFont="1" applyFill="1" applyBorder="1" applyAlignment="1" applyProtection="1">
      <alignment vertical="center"/>
    </xf>
    <xf numFmtId="0" fontId="25" fillId="0" borderId="10" xfId="4" applyFont="1" applyFill="1" applyBorder="1" applyAlignment="1" applyProtection="1">
      <alignment vertical="center"/>
    </xf>
    <xf numFmtId="0" fontId="25" fillId="0" borderId="8" xfId="4" applyFont="1" applyFill="1" applyBorder="1" applyAlignment="1" applyProtection="1">
      <alignment vertical="center"/>
    </xf>
    <xf numFmtId="43" fontId="25" fillId="0" borderId="2" xfId="5" applyFont="1" applyFill="1" applyBorder="1" applyAlignment="1" applyProtection="1">
      <alignment vertical="center"/>
    </xf>
    <xf numFmtId="43" fontId="25" fillId="0" borderId="3" xfId="5" applyFont="1" applyFill="1" applyBorder="1" applyAlignment="1" applyProtection="1">
      <alignment vertical="center"/>
    </xf>
    <xf numFmtId="43" fontId="14" fillId="0" borderId="10" xfId="4" applyNumberFormat="1" applyFont="1" applyFill="1" applyBorder="1" applyAlignment="1" applyProtection="1">
      <alignment vertical="center"/>
    </xf>
    <xf numFmtId="0" fontId="12" fillId="0" borderId="0" xfId="4" applyFont="1" applyFill="1" applyAlignment="1">
      <alignment vertical="center"/>
    </xf>
    <xf numFmtId="0" fontId="15" fillId="0" borderId="0" xfId="4" applyFont="1" applyFill="1" applyAlignment="1">
      <alignment vertical="center"/>
    </xf>
    <xf numFmtId="0" fontId="19" fillId="0" borderId="0" xfId="4" applyFont="1" applyAlignment="1">
      <alignment horizontal="center" vertical="center" wrapText="1"/>
    </xf>
    <xf numFmtId="0" fontId="1" fillId="0" borderId="0" xfId="4" applyFont="1" applyAlignment="1">
      <alignment horizontal="center" vertical="center"/>
    </xf>
    <xf numFmtId="43" fontId="25" fillId="0" borderId="1" xfId="5" applyFont="1" applyFill="1" applyBorder="1" applyAlignment="1" applyProtection="1">
      <alignment vertical="center"/>
    </xf>
    <xf numFmtId="43" fontId="14" fillId="0" borderId="2" xfId="4" applyNumberFormat="1" applyFont="1" applyFill="1" applyBorder="1" applyAlignment="1" applyProtection="1">
      <alignment vertical="center"/>
    </xf>
    <xf numFmtId="164" fontId="14" fillId="0" borderId="2" xfId="4" applyNumberFormat="1" applyFont="1" applyFill="1" applyBorder="1" applyAlignment="1" applyProtection="1">
      <alignment vertical="center"/>
    </xf>
    <xf numFmtId="2" fontId="14" fillId="0" borderId="2" xfId="4" applyNumberFormat="1" applyFont="1" applyFill="1" applyBorder="1" applyAlignment="1" applyProtection="1">
      <alignment vertical="center"/>
    </xf>
    <xf numFmtId="0" fontId="19" fillId="0" borderId="0" xfId="4" applyFont="1" applyAlignment="1">
      <alignment vertical="center" wrapText="1"/>
    </xf>
    <xf numFmtId="0" fontId="19" fillId="0" borderId="0" xfId="4" applyFont="1" applyAlignment="1">
      <alignment horizontal="center" vertical="center" wrapText="1"/>
    </xf>
    <xf numFmtId="0" fontId="15" fillId="0" borderId="0" xfId="4" applyFont="1" applyAlignment="1">
      <alignment horizontal="center" vertical="center"/>
    </xf>
    <xf numFmtId="0" fontId="2" fillId="5" borderId="5" xfId="3" applyFont="1" applyFill="1" applyBorder="1" applyAlignment="1">
      <alignment horizontal="center" vertical="center"/>
    </xf>
    <xf numFmtId="0" fontId="2" fillId="5" borderId="6" xfId="3" applyFont="1" applyFill="1" applyBorder="1" applyAlignment="1">
      <alignment horizontal="center" vertical="center"/>
    </xf>
    <xf numFmtId="0" fontId="2" fillId="5" borderId="7" xfId="3" applyFont="1" applyFill="1" applyBorder="1" applyAlignment="1">
      <alignment horizontal="center" vertical="center"/>
    </xf>
    <xf numFmtId="0" fontId="8" fillId="0" borderId="0" xfId="3" applyFont="1" applyFill="1" applyBorder="1" applyAlignment="1">
      <alignment horizontal="center" vertical="center"/>
    </xf>
    <xf numFmtId="0" fontId="21" fillId="2" borderId="8" xfId="4" applyFont="1" applyFill="1" applyBorder="1" applyAlignment="1" applyProtection="1">
      <alignment horizontal="center" vertical="center"/>
    </xf>
    <xf numFmtId="0" fontId="21" fillId="2" borderId="9" xfId="4" applyFont="1" applyFill="1" applyBorder="1" applyAlignment="1" applyProtection="1">
      <alignment horizontal="center" vertical="center"/>
    </xf>
    <xf numFmtId="0" fontId="21" fillId="2" borderId="13" xfId="4" applyFont="1" applyFill="1" applyBorder="1" applyAlignment="1" applyProtection="1">
      <alignment horizontal="center" vertical="center"/>
    </xf>
    <xf numFmtId="0" fontId="12" fillId="0" borderId="0" xfId="4" applyFont="1" applyAlignment="1">
      <alignment horizontal="center" vertical="center"/>
    </xf>
    <xf numFmtId="0" fontId="1" fillId="0" borderId="0" xfId="4" applyFont="1" applyAlignment="1">
      <alignment horizontal="center" vertical="center"/>
    </xf>
    <xf numFmtId="0" fontId="7" fillId="0" borderId="0" xfId="4" applyFont="1" applyFill="1" applyBorder="1" applyAlignment="1">
      <alignment horizontal="center" vertical="center"/>
    </xf>
  </cellXfs>
  <cellStyles count="7">
    <cellStyle name="Millares" xfId="5" builtinId="3"/>
    <cellStyle name="Millares 103 3" xfId="1"/>
    <cellStyle name="Normal" xfId="0" builtinId="0"/>
    <cellStyle name="Normal 11" xfId="2"/>
    <cellStyle name="Normal 2" xfId="3"/>
    <cellStyle name="Normal 3" xfId="6"/>
    <cellStyle name="Normal_Marco Macrofiscal-cuadros y graficos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69</xdr:row>
      <xdr:rowOff>0</xdr:rowOff>
    </xdr:from>
    <xdr:to>
      <xdr:col>1</xdr:col>
      <xdr:colOff>304800</xdr:colOff>
      <xdr:row>69</xdr:row>
      <xdr:rowOff>304800</xdr:rowOff>
    </xdr:to>
    <xdr:sp macro="" textlink="">
      <xdr:nvSpPr>
        <xdr:cNvPr id="1027" name="AutoShape 3" descr="data:image/png;base64,iVBORw0KGgoAAAANSUhEUgAAAM8AAACtCAYAAAAXvSsOAAAAAXNSR0IArs4c6QAAAARnQU1BAACxjwv8YQUAAAAJcEhZcwAADsMAAA7DAcdvqGQAAC4MSURBVHhe7Z0JmFTFEYCfEoKIBI1yi6iAinIrcqigEEUQkSuAXAY5lSNoQCQooijKrSAIioocQhBBLk9QLiMEoxyC4RYRjYJECVEOpdN/bTf7dpiB3WFn5s1s/9833+70vJl5815XV3V1VfUZSuM5HI4sc6b563A4sogTHocjSpzwOBxR4oTH4YgSJzwOR5Q44XE4osQJj8MRJU54HI4occLjcESJEx6HI0qc8DgcUeKEx+GIEic8DkeUOOFxOKLECY/DESVOeALKvHnzvNtuu83bsmWLaXEEDSc8AeWqq67yli1b5j322GOmxRE0nPAkmP3793tvvPGGd/ToUdOSRunSpb0hQ4Z4M2bM8CZNmmRaHUHCpWEnmGeffdbr2bOnV6VKFW/NmjXemWemj2fcmlq1aonptn37du+cc84xrziCgNM8CaZHjx5eu3btvE8//dR78cUXTWsaZ5xxhgjWgQMHvNatW4swOYKD0zwB4brrrvM+/vhj7/Dhw6YlnZo1a3r//e9/vVWrVnn58uUzrY5E4zRPQGBe88svv3hPP/20aUmHts2bN3uzZs0yLY4g4DRPgKhQoYL3xRdfeHv27PHy589vWtO48MILvfPPP99bvny5V6BAAdPqSCRO8wSIP//5z2Kevf3226YlHeZD69ev9+bPn29aHInGCU+AYN4Ds2fPlr9+6tWrJx651157zbQ4Ek1SCM9//vMfr3r16t6ll14adkKdKpQpU8br2LGjt3jxYln/CQXHwYIFC7wVK1aYFkciSQrhad68ufe///3Pmzp1qpcnTx7TmnrkypVLBggE51//+pdpTeePf/yjrAO9/vrrpiUjTF9TeXAJHDgMgsyuXbtUvnz51OrVq01LanPw4EFVtGhR1aJFC9OSkcGDB6uLLrpIbd682bSko+dLqmLFiurIkSOmxRFLAq951q1bJ6ErxYoVMy2pDes4lSpV8j744APvyy+/9D777DPxwNkHptu3337rffPNN+Yd6RCBULhwYa9Vq1ZyjCO2BF54NmzY4JUrV05ctTkFvG579+71br75Zq9u3breJZdccvxxyy23eLlz5/b69etnjs4Ic8N9+/ad4Op2ZD+BX+e58cYbvRIlSsh8Jyfw008/iWDgrm7ZsqX8JTWBuV6TJk0kZIdIhN69e3sffvihd/nll5t3OuJN4IXnmmuukUl0TlldJ46tRo0a3m9+8xsxV//5z396efPmNa+mgUlG1PWDDz7oDRgwwLQ64k1SeNt+/vln81/q87vf/c775JNPvGHDhnmff/659+abb5pX0mFeQ7T1woULTUsau3bt8ipXruxt3brVtDhiSVIIz9dff23+yxlgojHPQ5AwzcIxdOhQb/Xq1SIwlm3btnlr1671Onfu7CKw40DghQcvG7ks3333nWnJGRQvXvz4omg4zfv73/9ehMsfSIpzgcxTFlHr1KkjMXKO2BF44cHD9OOPP+Yo083CoqjVJqEwqDzwwAMyJ/Lz8MMPex999JE4F1h0dcSOwAuPjfciyzKngVv6ZKbb7bff7m3cuPGEa3Pttdd6vXr18ooUKWJaHLEg8MJz0003eRdccIGEpBCik5NgbatkyZLenDlzvF9//dW0plO+fHmvaNGikoXqiD+BF56CBQt6tWvX9mbOnCnlmHIaLJQy5zty5IhpyQgLqtRBiPS6I3YEXnhg5MiR3nnnnSeT53AjcCpTv359cZaEzm0s7du3l2DQSK87YkfSZJJix2PbY7qdffbZpjX1YaG0YcOGEmnRv39/05qRHTt2yPwmJ12XIJAUmgdYNAQm0ceOHZP/cwLEsRFhMWHChIi/m9ed4MSfpBEeRt57771XPE+EpcQbagckyl1OsCdzGpcEFyySRnjg0UcflXB9gkSnTJliWuMDCXndunVLyMo9ZtsPP/zg5jUBI6mEB5f1K6+8IvFbpCvHM5+fiXuiPFpUzenatauU3nUEh6QsPUWuCwUxvv/+eykEyFpHrCHaGc1DyAxVPjMLKQY8fvvb38qc5dxzzzWvZA2CRFkwJkmuYsWKptWRSJJK81hY+yHPhRG5WrVqkt+SXdDBWTdBWPyw0k+4C6ZjVhg3bpx35ZVXitDxd+XKleaVEzlZFEXZsmW9TZs2OcEJEEkpPFCoUCGJOqCyzsCBA71Dhw6ZV04PqnYiPE888YRpSYeOy/fRiTPDtGnTxEtGavV9990nwrdz507zakbImL3hhhvMs/C4cJtgkbTCAwSNEpr/1ltvhS0UGA2YV3369PGWLFkik3Q/xItBZivUkHdDygDOBv7/97//LUXdw4HAMo9zJA9JLTxwzz33SCg+85HMaoRTQToABTZC6wAgWBQeRJtEggVLmwpAAQ8iIsgMZQ+eSLz33nve888/L+54R/KQ9MJDTv8LL7wgZWoxk7LD/0FAJgl4ZHSGwqSdtSbMu3CMHz/eu+yyy6RwISkFODMwKfHUhTPLEDS2EUE7NWvWzLQ6kgK8banA/fffj9Sozz77zLREz/fff6+0llEjR440LelowZHvWbZsmWk5kYULFyo9N5L/69Wrp8qUKaPy5s2rZsyYIW0WLVCqUaNG8l3btm0zrY5kIek1j+UPf/iDVNNkK8LThSxNTK1weTR493hESgNAwzAnsi7pp556SkxAohOuvvpqaQMcD0RMvPPOO97w4cO9UqVKmVfCkxPzmQKPEaKUQE+4RSusWrXKtETPypUrRSNs3brVtKSjzTFVpEgRtX//fjVp0qQMGuWnn35Sl1xyiVq/fr1pUWrMmDHq4osvViVKlFBdunRRbdu2lfcXLlxYzZo1yxzlSDZSSngoVUuHL1iw4HGzKVr4LIRg3LhxpiWd3bt3q/z586uJEyeq8uXLy3HWjNu5c6cI8OOPPy7PLXze9ddfr6pXr670nEi1b99e7dixw7x6cvgteo5lnjmCQkoJDwwYMEA677Rp00xLdNBZ6eAXXHCB2rRpk2lNp2nTpiIEDRs2VP369VM33HCDvEebYapu3bpqw4YN5sgT0Sac+S9z8JkHDhwwzxxBIeWE59dff1WVKlUSzbBlyxbTGh179+5VVapUUXny5FFDhw5VR48eNa8odejQIXXrrbeKoOq5i/wdPXq0eTV7ueeee8QcdASLlBMemDx5snTmUaNGmZboQZtYT16TJk0ymE8IKgK1Z88eEdbu3bubV7KPjRs3ivA6zRM8UlJ4GKVLliypatSoYVoywlYcTPR5ZNa5gObJlSuXGjFihGlJp2rVqqpcuXKqZs2apiX7QHD5LVk19RyxJ2Vc1X6o7UxNM9zJuIL9sOJPyaZOnTpJ6Iw2vaTAxqng80gLoJ5C6MZT1FBjsZYtPrIbkvAo/H7WWWeZFkdgMEKUcrz//vsy2R84cKBpSQO38ZlnninzCDQQGqN3797m1ZMzZ84cMd86d+5sWtLBI8YcKTtB2xQvXjysw8KReFJS8wD13liUJEzGQrgNFTUZxQcNGiSaglB/KpJmBmLoeISDRVGS9bKTsWPHysIvW6w4gkfKCg8QJeDPy2FVH0EhncEKzC+//BJ2/89wkNNDJHe8IFMW8zIW5qDj9Am08FBzmYhjHtEUPCQBDcEg0hlIMWBuQkGNiy66SNoyux3HXXfdJeE6aKp4QI1qzo2wI0cwCazwTJ48WUwvSk3xIOKYDZ3YlzOzUJIJzWILJSJMmEE4FPy7ap8qjZtENVIKEEIipOOx5Qnfd/HFF8s5O4JJIIXn4MGDXocOHURoMF14/OlPf/K++uor7/rrrxeNlBnQMjxsUCVCgsah7gGQcs2DXdhCIcXBbixF0RHMP7xqVLCJdc0Eah7Mnz/fpSgEHeM4CBTEhbHouG/fPtOShjbfxDtGkOXhw4dNa2TwprFG4o80YIt20gNY2CR9gUsQLjgTD9yECRPkf1IU9HxH0gcqV64sEQWxZPv27fJ9erAwLY4gEkjNY+cWFPjwg/1P2jWmGzWaTwWleXEM+MP5SUgjPQDPG2nREFobADMP7UbWKJCigBnJ+hAaaPDgwdIeK9h/laQ7MlrjBdo+Owup5AiMEMUdwlwIqBwyZIhpSUebWmrYsGHmWUa0mSVJatrUUjNnzjSt4SH6GS3j1zysxZQqVUppQVSLFy9W2ow7IfQFzUegJ5HQieDGG29UWkDNs9hBJMbUqVPVBx98oGrVqqXOPfdc84ojMyRMeLRGUOecc45kWYbCwqCeb5hnJ0JMGXFrWiNI7FckyM5kfAgNEO3bt68IX+vWrVXjxo0zmIAIbYECBdSSJUtMS3xhsfXss89Wq1evNi2xg8HlwgsvlGtEntHpRqLnNBJmtlG4kJJMLC4+88wzpjUNNm062X6aeMxwIOBJ+8c//mFaT0TPmWRthu/xQ61rPFm8l61LrDdOz4GkHgKmHeeQCKjaw7nFoz4btRpYBpg+fboUNWnTpo15xZEpjBDFnbVr1yo9pxHTi9HfD+EohPyfih49eojmwjEQjuHDh6s777wzQyqBZcWKFfJeLkHp0qVV165d5XyKFSumdu3aZY6KL/xmkvl69uxpWhxBJqEOAyb0rJ4vW7Ysw27XOAv86zChUNJp7ty5olVYSHz55ZfFvRsOLSBhXdG4vNE0OAJYt5k4caLXtGlTCcS0C6jxhvPgXAlCdSQBRojiDukAOAaw7UllfvXVV80rkSF9gDoAnDYPnAHMT5g78bx+/frH5y84FqpVqya2/KngWPtIJFOmTJFgVkdykFDNw3yDqIEWLVpELENrYXGSuQjxaZ07d/a0sIm2adu2rSxasjcnlUPZQQ4IxUErURTxVNjFVB6JZMyYMV6jRo3MM0fQCcQ6T+/evWVdxU7cw0FBQ7YYJJ+G6pp6LiPtrNEQMvOXv/xF1n7Wr18vhQffffddcShQFD4ZYCBYt26dxNBFAjMXRwu/15F4AiE8LNCxMIp3LBKUomVbkeeee0622bDQvnv3bgkAJYyGetIUfucYUgTiudB4OrBd/BVXXOFVqFBBthNhAKDYfKtWrbxrrrlGficVSG+77TbxxLFgm9ma2Y7YEAjhwV3NnpobN240LSfClupMpteuXSsmnE0pwPQDW6CQDsZWHky+KWGbDKBxRo8eLQUTcZawdT4almiG1q1by054PIi1+/vf/y5Bo3aPVkcCMXOfuIPDgMVQC7XPHnroIfMsPDgMyAJlBZ4IAD2vEQfBpZdeqnSHk2M2b96s9LxHIgfWrFkjbUGE1f358+erdu3aiYuc+gjUKyBblVg6baKZIx1BJWGaJ7RcbYMGDUTzME+JBGVuifn69ttvJbuSjaaIc6tatao5wpMi68yDMGkwd4IGkeHMzzAn0SpsPYIDpFy5clJ2t0mTJhJL53a3Dj4JEx46tz+0nwxNTDE2gDoZ7MPz9NNPe7NnzxZTh7B9f3GMY8eOxSXfJivoQUqCLpnTkGOE2YWgYIJifjHHYW2JyAlHEpGmgOKPnvhK1U0LtaEpk4s5k1moEf3KK69IagE1pVkzomYbJpyeVJujEgcxeJhheg4mZtnll18uppqf5cuXyxqVK/KRfCRUeMiNsTCfYdE02go0VOtkUZSOSlCnnnibVxIDgsyiLQGoRHB/9NFH5pWMaM0pFU7ZbsSRXCTUTvCH5DCfYU2GGmVZhfRoKs3gmmaes3DhQq9x48bm1fjC4uyTTz4puUesx2CeEXxJ3YRQ8K6Ra8T8LXfu3KbVkSzERHj69+8viWREPmcFbdaIK1YLtWnJHHRAtpW3UQpEJt99993yf7wgbZs4Oa1FJNYOYUaIWQCOhNZOEqdHgp8jCUlTQNkLKc7vvvuuuGEjgdnmd1VDt27dJCGLuUJW4TsTBVHYderUkbkLJhhp1JkBkw23e7iob0fwiYnmYTGTRT1/zbRwEDHgh+eYOtF4yyjOEW8IlyESAFMR1zsR2RRZxKN2KgizWbp0qYQUhYv6dgSfmAgPnQjhYT3mZISuZdAJtUCLuRN0MBOJeujevbtsyMt6E4GroXUXIjFjxgz5DN7jSE5iIjyUuW3YsKHEm9FBMguTZiKbs7tsbXaCcLNlPTFoOAdGjRrlPfTQQ5JblFn4DKLC0bSZ0VKOYBIT4WHBk4QuFi/5u3//fvPKyWG1nQiClStXmpZgQVT3pEmTJBqAGDSE6L777styKgNOAlLAR4wY4RZGk5iY3TnMEcyZl156SbxKmQXBI6szaDB/I+gUYSG8xl9APqtQQ6Fdu3YihI7kJabDXo8ePSQEhzCUUCJV3STknvi2UyXHxZPNmzdL9VLc6AsWLJC1m2hBCxOqg4Z1JDcxFR7mAWR4PvbYY1IvwM8333wTdp5A3grCk9mdC2INOUJoUWoq8Buon306sKZD4lv9+vVNiyNpwV8dS7R9L7UG/Gs+pBHky5dPNqAKB2E6kYoexhMKMlLNRg8A2bIWw/oV28mH257ekXzEXHigbdu2Knfu3EprG3k+d+5cWVCMJDwNGjSQR6KgUmjHjh2luAiBndm1iDlv3jx11llnyYDiSH7i4uohVAY39COPPCLPmc9gslH+KRw1a9aUWtKJgDoKpHG/+OKL4oImvya7FjEJ2SH1wO30liIYIYo5lMfFHNuwYYPsLH3eeeeZV05k+vTpopmWLVtmWuKDnmuJWUW26pNPPhlVmFAkSEXgc53JljrETXhILSbHhtgvYtq0NjKvnAg5PQhPZmq5ZRfExrF1CXMxqplmN8z58uTJc9x0dSQ/cVuhI7UYs4Ua1GSMslYSCT1Jl9Rqux1irMGMZE2KmnBUL83uOtGkXpP5StZo6HYmjuQlbsIDuHxxQVP9hgo3kSAVm7kBO8LFGqIZWHPhvIgYILQouyFtnCiESHM8R3ISV+EBNBBFOk4FcV9sPsWaSKxAcAjuZFcCiiTGIjKb8ydIlp0g7GZZjtQg7sKTWa666iqJykYbxAK0Gtmed9xxh7do0aKYFUfEDKSYPWWBHalFoIWHYoh2U93shL1oiFEjMhqtYAsnZjdUQmUuRXVPf4UfR2oQWOEpUKCAdG5bCTS7YGsSOjQp3/wfy9oBr7/+urd9+3YJUXKkHoEVHsCkIp7MltY9XRAWOjLmGnOcWJlqgNZhlzmCY5lTOVKPQAsPXjBSsk+2xWJmYRcGtjLBRGMrklMVVzxd0Jg80HJZzfdxJAeBFh52daMcFabP6UAnJlobV3Fomd9YgIeNfYGoEMq+n4mEtStHbAi08ODWZr0ndMNfwJTLTNoCuUR169b1SpUqJXv8xCNzk3wdFl6fffbZhNeczkoavCNrBFp4gDkDZhsFAv0wp6Doxslg3x7WixCcWM9xLASWsq8O8yoCXBMNO+85YkPghQdza9euXdL5/SBMoW1+ECxcxBQTeeedd+JmPpFy/v7770sCYN68eU2rIxUJvPBguvFgf1E/FAuhSmc4cDKwfQcCFk/BUUpJGgNu8Bo1aphWR6oSeOEh7wdBIB7OD3MJFlFDoQPjjibNmy1I4jlhnzdvnmzn6Mrn5gwCLzxARR3MMATDT/ny5U8oa4Wgsf8Ne5eGViSNJcx1+vbtKzUO2KjLkfokhfBgArFOgxfLT758+bwtW7aYZ57UQUNwBg0a5N16662mNT5Q5XTbtm0iQG5dJ4dAUk8ywB6jEydONM/S2LlzpxowYID8/9Zbbyk9N1K6E8vzeHLo0CHZUEtrQtPiyAkkheYByvf6t5AHar/hfibsplGjRrIwSd23eEN5KqKnqXvgyDmcgQSZ/wMNxeMRDLxu/mxMKndirpH7Q1HCRCxKUhCR+DWitV353JxD0txpCqIj5/4yt2xHcu+994rgsNFvIgRnzJgx4gns0qWLE5wcRtLcbVzObE3IrmsWti9kTYfaz4moDUCUA1qvTp06gdy23hFbkmqopNC6jWcjMvrxxx+X/XESFfzItpEUgEd4HTkQ5jzJAmWbKH9LpdHChQsrPdqr/fv3SwXO7Kyxlhk4F7aApCSvI2eSVJoH04x4McpW/fzzz7JBFPk5zDmyI+cnsxw7dkxi1yiRldVNix2pQ9LNcJlfbNiwQRYlyfcBIhDYrj1eILREMDDnirRViiP1SRpXNZCbQzFEcnzWrVsnVWksFEiMxxaFePgISqUG3d/+9jeJcnDkTJJG8xBBzUJo48aNZa+c0E1/ef3w4cPmWewg2JRdsDHbnODkbJJG85CbQ5HCFStWSAXOjRs3SrxbvEFg2EWhX79+psWRU0kKzcPmt0uXLpUVfPbxxGUdrq7BqbauP11wjVNTgZpvDkfgXdU//vijKlmypGrevLk6duyYtLH5FKc+a9YseW7p0KGDbBMSCwg8xU2u5zmmxZHTCbzwPProo7KrnDbRTEsat9xyi6pRo4Z5lkbZsmVly8bsBoGsUKGCatas2XEBdjgCbbZRwIP5DfFshOb4adOmjexSvXfvXtPiyc4LrMFkN8TPkXQ3atQol6vjSMcIUSBp0qSJ0vMb8ywjBw4cUMWKFVMzZ840LUp9/PHHsklVdrJjxw7Zxc7/PQ4HBFbzkCND/k6nTp1MS0by588v27H7a7rhMKAAR3axb98+SeUm5aBp06am1eFII5DCw2Io6ygIAh03EtRFIzRnwYIFpsWT2tbZBd/Pmo6ed8W0ILwjOQmk8IwcOVJydFq2bGlawtO+fXupb+DPMKXOARrjdFm/fr2nTTXRgJSScjhCCZzwYHqxNQdFPE5VNoot3suWLSt77DChZw2GhDSCRk8H6r2hdQj6pPKn49QQmOt33vjR04OTFqicNGmS16tXL/Ps9KAgDIUuSU6MOWlTn+Bw1113ya7Umd01WmsZdfXVV6sxY8aIGzlv3ryntdbDe7t37y6fs3XrVtMaDEi7iIWrnM9kKeC1115Tn376qbRp81ecMqf6Tu5T3bp1ZTmBtbBQnn/+edlhXA90Smtz05rO119/rXLlyiXv5ztPBudx3XXXZUgD+eqrr+Revf322/J89+7dSs+HVatWreR5LAmU8Bw9elQu9Lhx40xL5hg/frw6//zz1eTJk+UmnA58BmNKJO+a1kpyntHw1FNPqTvuuEMeo0ePVtokVHq+lqm1qeHDh4t3sVy5cqYlneXLlyttuppnWeeTTz6R61a9enVZz+K8KleuLNdBa3/Z2j8SCARb5HNsOOF5+eWX5XMZEK1ghnLzzTfLet6pWLlypTrjjDPUc889J0KtLQxVunRpVaJECfXmm2+ao5R67733lJ6rmmexI1DC88ADD8hNyGpi2w8//KDq1KkjF5abzsX1aw06fO/eveUm1a9f37SeyOeff66KFCmi+vTpY1oyws1icdaWu8oqeu4kv48kukKFCkmpLJ7ff//95ojIaNNUhIdBwg8RD3T8WrVqmZboaNGiherfv7+aP3++2rVrl3R0bQZnaiBr27atCFC4Y7/44gtVvHhx0RibNm0yrSeH+6XnvBksCDQKi+B6Pqw6deokGkub1Kpo0aJKm9hq6NCh8h4Eh/s8YsQI887YEZg5D6H+lG7q0KFDlhci2YJxyZIlnr55Mt8hFo4FTctLL70kadt4zthuJBy8j+/GJa1HedOaEdKtyRuKtl5CpUqVpEgJ248wt/vyyy9lB25+93fffWeOCk+TJk2kXoMWEtOSBmkR/H6izf2Qms7cDSiUr00e+f9kkKdECWNtCnl6QPJKlixpXkmDyHXOnYdNPmQvIkoi4+SZMmWKVEsdPHiwLHADAbycC9VdKYHMHkl6sPC09paUeuIUueZa+8nxtLMhGNcYZxDHz5kzR64dcY1UZNVCJQVfmN8Qac/2/zh2Klas6OkBQKLrKX0cawIjPMOGDRMBYivFaFfxqdtG5+Sv3ZeGzySNgAcdVM+ppD0UhI2bwo2PBKkQ3Ey2PbFQCgv3OO/NzM7d/DYcHcDudHRW9hoiWhzoaCTasXs2HYVC9YCggdY88hcQZGoo6HmFp7W2dCBc93ghibYgOgN3Plus0Mk4NhJ0ZK49vwHnC9EbCB0dFhiAcKDUrl1blg/Iq1q1apXUq5s+fbr8FvKp2rVrJ+ev5xwivHwnE3gGCQYwfi9eTHYj5y+D2Z133ilJhWvWrJHIEYJ+tYkrXk7acUQwcCFADIxa00pSJEmQ/LaJEyeKADZv3lwEkzwv+kCsCYzwUHONG80NPB206SUdEC3DSEnnxiPHBWfktoJJ7WtuCN40PDOPPPKICAU3d9asWVIsnptnHyS/zZ49W86TRDxGNzQVi6iMfOwCR0cLLQnsh+9nvxx2+KYTjB07Vs6RkZvPwWvICE2NumbNmknnoBPQScmeBb6b9+IN5Pxx5+OaJ2UDYUIToTk4F86RssN0er4ztGikH0ZxtrHkOjHgoM0YiLh2hEd17txZrg0bhFExSJvWcj3QmtqMlQGkWrVqoi202SRCyKCA5qEwJXXt0EoIOQvcCBp1+Egz4TvZLZzfhdBqE1t2Q+d8+B2k2rMlJsLM72b/I7Qi38WSAsJCaj73A28rwkZfijWBEB5uNrk52ZXSTG0BTAQ6HKYEIzGdFLhxLKpyg7mhdAr+cuHpYGgQOiwLtYyIdGw6FiPz3XffLSMocIMxXchq7dix43GhPFkJKtauGDEXLVokHQ2XPOf28MMPS4dFgOlQFKvnexEIUs3ZCpLkPwQUrUXH5HrRkejcdDyEj+uHwLHATGfjvBEeOiodGMEMB0KHpgI6IgMPwoPmQEjQJHR8voOBCbONzom2ZOBgTyI+o2vXriKwCDjXAeFBK3Dd0CZofu4D2oVrhymp534ieLxfT/wljpD7h6BwD2nDHEPz8jvYboYlCbjssstkEMSsQ+hYzCZ1BS2IwMWaQAgPFxv1XqVKFXnOhcIEySqMQtxgOhBmBfY4HZUUbVKnuVHcNEZrOjwqH01Bx+LG0mG4cZgXdFr2MiXpDROQtQiO5XWO5zkbb3EcGoROdSrQPAwUFIRnp2w+h4ImaDrMHwSTkCMEhIL1jPhcF7QQwoO5xIjM5ll0IOYV/B6OR5h4cAwalHUVNAeDxZAhQ6QjRkpTpwNyLRAUPQ+W38sgwrmg1RAiXgfmhgwsDATU0CM8ClORc6EDMwBxDPeSeRCDAeeBlsIMtdebc+Z68BoDE4MQdfAQDrQVWo4BBGFmsOBYNLC/nDJCwjHUkmAwYt7HZ3BtaI81gRAeO7mzqpYRmU6SVeiYTMTpnNx0RlBGdexqhBETANMAbYOwoGGogY3wzp8/XyavgBByPMKGLc0NZXS3Zh+djM41Y8YMEUKEjA53MpOTCTGdCm2GWUbMHr+R30pH49wZremoCDv7mSLEzDU4DybSvE7H4xi0CO10ZM6dTsP58DpajI6G6cnvZBBBQ0QCUxRhpcMieHQ8NDFaAqHDrELwMPuYM9KhGZTQVggYAxODVYUKFeS3YArzFw2K5sOM4j5wrpw7GpLP5FoyYHEP6PAIFMLL78RhgEBx/vx2BJy/aDaEC3gP81CEhgGM8+O+YLojyLEmEMLDheJCMEpygcjUPJn5Ewney+iNqsc0YHKNFrKTVm4O5gCjJFmpkydPlmMxLbihjF7A6EjHwPTxl9DlxnAMws7xCBGpEtxwYCSMBIKHmYJw2+OYxNMREXTrnULwGb2ZUCPEdDDrKeN9dFY6HudFO5qL34CpxvwOIaKz8j46H8chZAg314HfEA4+q3LlyjKwYKYxkPFevhONhsDjLEDD8rkIF7+Fc+T7EM6//vWvoo3RFDgRmCticnJ/iRZBGDGnMM1otxoOAeU7EQSuBeYeQsMgwvchGGg32tC0WBd8NwMSwtinTx+5J5jinAuDJQMhghZLAiE8wASQBxcxWuhwaAhGa246oxUjEBeZm4CmQUswijJa4jljhMemxnwABALtRKew8xtgNMdu5y83mY7Bd3BD6SiMrHTiSCA8vM9+Jp2cSS7zBgQcLcT/HMPojseLTsdojmahc/N9mCh0Qmx7HgwKCBCaCBMTc4r3ItA8cHQgSHRqNAtaxg/nj9YDfhtmH8+ZFzJhZ45mTVicBQgV38Poz2DEexhk+EuHBq47KevcSwYo7geaHNMUJwev4WRAE/MXpwO/BW8bGhAhxNuG9uTacgzPOZ42BhyuBe57zp/fjDBj0vGb+R48jVzLmKK/LOHoDiGLhboDyup2tLDoqC+2RAnoEVT17NlTVsC10EjoyZQpU1SlSpWUvjlKT9SVnlBLijft2vySlXB9I2URkxVx3UnNJyvVpUsXWcxkxV2bLLKYOmrUKGnTnV8NGzZMPlt3NvOOdPRILHv3sNquhU4yYPXoLb9ZC66kmgOLs7pjyWIlC33kEU2dOlVpwVdaSJQWAKXNIPk83YElLEkLh3wOi5B61FZ65JUFS/9CL9eBYzg2FH4zn0NIy5IlS6SN89QmlywKW/idnIPWuEqbg8qu4Hfr1k0WoPWAJA+tVTJcN+6p7sxKDxTy0HMx80oaRIf07dtXaS0kz4lm0FpUjmXhUwuktAeRQAgP8U965JfQk9CLm1n0vEVinFhtRnj0qCj/0/kQBoREm1xKj1TSWa644grpOLQTNaDtbukcWkMoPbKpXr16mU9OA4HRI7gICkLHSreeG0jZXzoq70cg6PyhECvHb6OD85eHnkupV199VTbGsmgTRuk5hwj7wIEDldaa5hUlsWeDBg06LmigJ+Fy3OrVqzNEZXB+tnMD7+H8icSIhNYW5r/IIJx+wcjpBKL0FKYVcwlcmiycYTJhjmQFJuK4UPHoYANjYmD+MJHF9mWugE3MQhp2NaYCYHJgZmCq8RnY83wOJoJ131qYj2BKYTbYSSzzKhwKgCnGa46cQWDqtuExoaNjH9MJsVtZ14gGJqHY2ggicwx2p2aC73BkJ4ERHiapaAY8bkwcGeHxwmQVQlUIxUFzMGnEDcrE1uHIbgLjbcOViUcGrxdeNzxneL5OBcewfoBHBsHjM/DmYGKhzZzgJBbuD+Yt61n++8k9Yx0O8CQSVsSDgc/G81mwJFizsiFKFlz6BLMmDDRPkGDC/uCDD8rkn8m5nocobcqFfeg5jXiv8C61bNnSVbg5CXred4LDAM+W32GBM4DcIIue14n3kvcCDowZM2Ycz2d64403JP3DgvPihRdeMM+U7JtUqlQp8fTxwDMHek4peVt41GDp0qXi4MGJ06ZNG6mPt2vXLnkNeB/vv/32201LGnqOLF5Pv7MkngROeCzajFMTJkwQTxVuU1yk/kfNmjXFxbl48WK5GdFA5wkFLxWu4XBw/J49ezI8jhw5Yl5Ny3Skze/iBToo2+CPHTtW8mXCeb3soFGvXj2lR17TmgYdCY8gbnBc1VybUHAJ03kjMWvWLMnYJKEMcGmTH4Ob2YKbXs8RzbO0/CYGJjx1gGDQibt27Spey4IFC8rygL2OnLvt4Ahc/fr1jx/PfeLzgOUD2m+66SZ5zqCHB/SZZ56R60M7Qod3D0qUKCGfReKb3ytoP98JTzbD6MhNp9P5R0dg3QG3dZkyZdS0adMyCADrQ2g86+olqQoXMdj1Ev+DNSILN5G2UDc3O9nhirfvoXP4BZfX6di4yAsVKiTJbXPnzjWvKhE6NCtucH4PHVTPB82radDZGFRwaYeDzFVGe9zggDufc8FtbjULndcvPB9++KEcg4YHhIdrgwCjdRjAeP3gwYPyOsKD6x+4rrzG+pb/+oIVHu4B7nlc/ZwHiX0LFiwQFzznissdTXjllVeKBmTwYDC14PrncxIlPIGZ82Q3FBDBVY27mVVoC25wnAjaRJFYNGLM2NcU1zMQiUDYCNHOoM1DcWMDLnDi4FhlJyYLj6CNhwPselblCdwMhRVxVtyJ+yIGi5V2nBrY/VpjSOAlNj3OEoJPaeN1YDVfdy4JYSJPhvPxBz4SlkPyGvMCVuDDQbwXAbFEQOPNJIIbtz3hMpwbEN3MdbBzEQvXxELYFOfA92tzSs4V9GAgUQicB9EUNv6MxDbCifwQLoR7n3MhZIgcIKITeC/nxvVh7ktkBHNflhOICuF8iUSwkQxck0SSksJD/BrxUIS1MAGlI1q0+SI3jk5Kxui1114rEc6E71sQKNZvEDQglAdYAyJcBscEQkNWJ+FAFkJL9MgsHdVfLQZhRFgJISEDkjAStqCn0xO/RSeik5EawXcQnoIgWaEFPo9kMOuJtOFEMH78eIkXY6JNBw4HnZTwITo7nk3+Z+2LNS06voXYMIQoEggXYT5cY/5ybYiBwzHDsgAdnud4TiMF93LN/KEzCCIhRdwD7hkBsazDkftEOBHXi6hsrjttDDxgQ50SRUoKD6MTAZskS4VC59Lq/3jnI3Wbm8kIB9r0EcGhYxATR9wbnTwUvHmh4P0hIJVYsKlTp5rWtD19gBGZUZ5OCwgCC7h4oRA6i11oJRgT9DxKBIvRHMFk3cqCVuD3kttC/BfaMBxoX3J/GK0RWBaTEVQE0Woezg+NyndZuB6hoDkQEgQAwdMWjHjE8Krxl2BNNDAPv9a38B38Rq4TcXnAOaCxOUd+A7lMwO/jNyOcxP4Rn4iAA+fL+fE3EaSk8DB62fyTUDCF/B2CzsQIRmAjsLaEIHEMyWZEGmPm+eHGMjr7zRm0FIKDWYYwoimIDgarhUJHStzzmHq4av2fZY+z+U1ELCP0uOMRFITEwmdzrozUfDfREySHhYJ5xnmx8MxSACM4349A0tkBkwxBt5oWDY1GsB0ZCI4lIprzphOjiRAeHnwOAwFtaDjOFfPZmp+h8P2ck02z4HcTYEu7BVOOiGruEwMWphtR29a05H7Z+gfxJiWFh9GUmxgObri1mYFOi52NqQF0RJLxSM1mZKWzhNrsPEdz+bMVic7GfGI05TMZca3mCBU+0g8YeYnMRjAADRSK1QB8H9oCU4m5CoJKpwYEHQEinIlzAI4NZdGiRfKXDo3pyjGYef6OTaflc226NkJCp/bP6+jARF7zfaSOELXNtUBzcN0RPntdMJfRRMxpeB8RH1Zr+EGLITgItR+ipTk/tA41HRgUuV6Ymlxfzpf7ZdfzmBfFFbwGqQZeGj2amWcZ0ZPP4+sLQFAll0GPXvKcgE/cr0A5J31zZK3JD25ngkD94BEiGlp3OHFNs2ahO428hjeN76AddzbRzaxRWPCkEV3N63iOWOdo0KCBeVUpXNe8n9dw37ImooVGPIq6Ax33BgLewqpVq55QWw6XMx4ygmX5rLVr10p0Of9rYZdjcCWzvkZ0tBZS8RDatRnQQirfB7jbtVDJ9dEdXNqIPMed7IeIeSK2+R4Ca603EI8hLmwL14AodT9aK4o7XA82pkXJ9cXbp4VHHvxeIrO5nqHvjzUp66pmDcjvDrbgbtWjpITds2ZAkT9uJB0XcIlq80X+1yOfpAUQZu8H4dFzDPMs7YbSofXcyLQoSRnQE2b53xbrwxWrTS6l51SydYmFcHw6PK5e3Ny1a9fOED2ttYW8H+EBIq/plKz/8Fk2lQBIV2DgwB3sB4Gls2kNIOfGgijnQHS3dcsDA482kWQw4Hfa6wJaC4nQWhA6hNDC+hPvD4W0AgYQu8aUKqSs8LCWw6IfC4+sq9DBgQ5o12sYYREUf6fXk0/RIBbWiEIL6LGo98QTT5hnSmnTTrSZ7dzAZ/ojHhBQ8nHouGi7ULS5JOfKKOoXHMuaNWvClr1FGByJIWl2w44G5hHWU8b8ws5ddCcXDw52O3a6wxENKS08DkcsSUlvm8MRD5zwOBxR4oTH4YgSJzwOR5Q44XE4osQJj8MRJU54HI6o8Lz/A4JZXw1HOG92AAAAAElFTkSuQmCC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>
          <a:spLocks noChangeAspect="1" noChangeArrowheads="1"/>
        </xdr:cNvSpPr>
      </xdr:nvSpPr>
      <xdr:spPr bwMode="auto">
        <a:xfrm>
          <a:off x="152400" y="14516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r_dprfm\tareas\mulet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miranda\mis%20document\Mis%20documentos\SMIRANDA\DESCENTRALIZACION%20LEY%2013010\IMPUESTO%20INMOBILIARIO%20RURAL\Cierres%202004\CUOTA%20CORRIENTE\CUOTA%201-04\Febrero%2004\DISTRIBUIDO%20FEBRERO%20CUOTA%20CTE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TIC."/>
      <sheetName val="Hoja1"/>
      <sheetName val="Hoja2"/>
      <sheetName val="Hoja3"/>
      <sheetName val="muleto"/>
      <sheetName val="#¡REF"/>
      <sheetName val="Ene+229"/>
      <sheetName val="Feb"/>
      <sheetName val="Mar"/>
      <sheetName val="Abr"/>
      <sheetName val="May"/>
      <sheetName val="Jun"/>
      <sheetName val="Jul"/>
      <sheetName val="en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TRIBUIDO IIR CC FEBRERO"/>
      <sheetName val="0302"/>
      <sheetName val="0402"/>
      <sheetName val="0502"/>
      <sheetName val="0602"/>
      <sheetName val="0902"/>
      <sheetName val="1002"/>
      <sheetName val="1102"/>
      <sheetName val="1202"/>
      <sheetName val="1302"/>
      <sheetName val="1602"/>
      <sheetName val="1702"/>
      <sheetName val="1802"/>
      <sheetName val="1902"/>
      <sheetName val="2002"/>
      <sheetName val="2302"/>
      <sheetName val="2402"/>
      <sheetName val="2502"/>
      <sheetName val="2602"/>
      <sheetName val="2702"/>
      <sheetName val="0103"/>
      <sheetName val="0202"/>
      <sheetName val="Rec. y Transf.ENERO-04"/>
      <sheetName val="Rec_ y Transf_ENERO_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70"/>
  <sheetViews>
    <sheetView showGridLines="0" tabSelected="1" zoomScale="80" zoomScaleNormal="80" workbookViewId="0">
      <selection activeCell="D66" sqref="D66:F66"/>
    </sheetView>
  </sheetViews>
  <sheetFormatPr baseColWidth="10" defaultColWidth="10.28515625" defaultRowHeight="12.75" x14ac:dyDescent="0.25"/>
  <cols>
    <col min="1" max="1" width="2.28515625" style="1" customWidth="1"/>
    <col min="2" max="2" width="64.5703125" style="1" customWidth="1"/>
    <col min="3" max="3" width="17.5703125" style="1" customWidth="1"/>
    <col min="4" max="4" width="14.7109375" style="1" customWidth="1"/>
    <col min="5" max="5" width="14.42578125" style="1" customWidth="1"/>
    <col min="6" max="6" width="14.85546875" style="1" customWidth="1"/>
    <col min="7" max="7" width="16" style="1" customWidth="1"/>
    <col min="8" max="8" width="15.85546875" style="1" customWidth="1"/>
    <col min="9" max="9" width="13.7109375" style="1" customWidth="1"/>
    <col min="10" max="10" width="15" style="1" customWidth="1"/>
    <col min="11" max="11" width="16.7109375" style="1" customWidth="1"/>
    <col min="12" max="12" width="15.140625" style="1" customWidth="1"/>
    <col min="13" max="13" width="15" style="1" customWidth="1"/>
    <col min="14" max="14" width="14.85546875" style="1" customWidth="1"/>
    <col min="15" max="15" width="21" style="1" customWidth="1"/>
    <col min="16" max="16" width="10.42578125" style="1" customWidth="1"/>
    <col min="17" max="17" width="5.42578125" style="1" customWidth="1"/>
    <col min="18" max="16384" width="10.28515625" style="1"/>
  </cols>
  <sheetData>
    <row r="1" spans="2:16" ht="21" x14ac:dyDescent="0.25">
      <c r="B1" s="76" t="s">
        <v>48</v>
      </c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8"/>
    </row>
    <row r="2" spans="2:16" ht="6.75" customHeight="1" x14ac:dyDescent="0.25">
      <c r="B2" s="2"/>
      <c r="C2" s="2"/>
      <c r="D2" s="4"/>
      <c r="E2" s="3"/>
      <c r="F2" s="3"/>
      <c r="G2" s="3"/>
      <c r="H2" s="2"/>
      <c r="I2" s="2"/>
      <c r="J2" s="3"/>
      <c r="K2" s="3"/>
      <c r="L2" s="4"/>
      <c r="M2" s="3"/>
      <c r="N2" s="3"/>
      <c r="O2" s="3"/>
      <c r="P2" s="5"/>
    </row>
    <row r="3" spans="2:16" s="8" customFormat="1" ht="21" x14ac:dyDescent="0.25">
      <c r="B3" s="6" t="s">
        <v>49</v>
      </c>
      <c r="C3" s="2"/>
      <c r="D3" s="4"/>
      <c r="E3" s="85" t="s">
        <v>60</v>
      </c>
      <c r="F3" s="85"/>
      <c r="G3" s="85"/>
      <c r="H3" s="2"/>
      <c r="I3" s="2"/>
      <c r="J3" s="7"/>
      <c r="K3" s="7"/>
      <c r="L3" s="4"/>
      <c r="M3" s="7"/>
      <c r="N3" s="7"/>
      <c r="O3" s="7"/>
      <c r="P3" s="50" t="s">
        <v>0</v>
      </c>
    </row>
    <row r="4" spans="2:16" ht="5.25" customHeight="1" x14ac:dyDescent="0.25">
      <c r="B4" s="9"/>
      <c r="C4" s="10"/>
      <c r="D4" s="4"/>
      <c r="E4" s="3"/>
      <c r="F4" s="3"/>
      <c r="G4" s="3"/>
      <c r="H4" s="3"/>
      <c r="I4" s="11"/>
      <c r="J4" s="3"/>
      <c r="K4" s="3"/>
      <c r="L4" s="4"/>
      <c r="M4" s="3"/>
      <c r="N4" s="3"/>
      <c r="O4" s="3"/>
      <c r="P4" s="3"/>
    </row>
    <row r="5" spans="2:16" ht="18.75" x14ac:dyDescent="0.25">
      <c r="B5" s="79" t="s">
        <v>1</v>
      </c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</row>
    <row r="6" spans="2:16" x14ac:dyDescent="0.15">
      <c r="B6" s="3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3" t="s">
        <v>2</v>
      </c>
    </row>
    <row r="7" spans="2:16" s="16" customFormat="1" ht="24" customHeight="1" x14ac:dyDescent="0.25">
      <c r="B7" s="14"/>
      <c r="C7" s="15" t="s">
        <v>3</v>
      </c>
      <c r="D7" s="80">
        <v>2024</v>
      </c>
      <c r="E7" s="81"/>
      <c r="F7" s="80">
        <v>2025</v>
      </c>
      <c r="G7" s="81"/>
      <c r="H7" s="80">
        <v>2026</v>
      </c>
      <c r="I7" s="81"/>
      <c r="J7" s="80">
        <v>2027</v>
      </c>
      <c r="K7" s="81"/>
      <c r="L7" s="80">
        <v>2028</v>
      </c>
      <c r="M7" s="81"/>
      <c r="N7" s="80" t="s">
        <v>53</v>
      </c>
      <c r="O7" s="82"/>
    </row>
    <row r="8" spans="2:16" s="16" customFormat="1" ht="15.75" customHeight="1" x14ac:dyDescent="0.25">
      <c r="B8" s="17" t="s">
        <v>4</v>
      </c>
      <c r="C8" s="18">
        <v>45565</v>
      </c>
      <c r="D8" s="19" t="s">
        <v>5</v>
      </c>
      <c r="E8" s="19" t="s">
        <v>6</v>
      </c>
      <c r="F8" s="19" t="s">
        <v>5</v>
      </c>
      <c r="G8" s="19" t="s">
        <v>6</v>
      </c>
      <c r="H8" s="19" t="s">
        <v>5</v>
      </c>
      <c r="I8" s="19" t="s">
        <v>6</v>
      </c>
      <c r="J8" s="19" t="s">
        <v>5</v>
      </c>
      <c r="K8" s="19" t="s">
        <v>6</v>
      </c>
      <c r="L8" s="19" t="s">
        <v>5</v>
      </c>
      <c r="M8" s="19" t="s">
        <v>6</v>
      </c>
      <c r="N8" s="53" t="s">
        <v>5</v>
      </c>
      <c r="O8" s="53" t="s">
        <v>6</v>
      </c>
    </row>
    <row r="9" spans="2:16" s="16" customFormat="1" ht="12.75" customHeight="1" x14ac:dyDescent="0.25">
      <c r="B9" s="20"/>
      <c r="C9" s="21"/>
      <c r="D9" s="19"/>
      <c r="E9" s="19" t="s">
        <v>7</v>
      </c>
      <c r="F9" s="19"/>
      <c r="G9" s="19" t="s">
        <v>7</v>
      </c>
      <c r="H9" s="19"/>
      <c r="I9" s="19" t="s">
        <v>7</v>
      </c>
      <c r="J9" s="19"/>
      <c r="K9" s="19" t="s">
        <v>7</v>
      </c>
      <c r="L9" s="19"/>
      <c r="M9" s="19" t="s">
        <v>7</v>
      </c>
      <c r="N9" s="53"/>
      <c r="O9" s="53" t="s">
        <v>7</v>
      </c>
    </row>
    <row r="10" spans="2:16" s="16" customFormat="1" x14ac:dyDescent="0.25">
      <c r="B10" s="22"/>
      <c r="C10" s="23"/>
      <c r="D10" s="24"/>
      <c r="E10" s="25" t="s">
        <v>8</v>
      </c>
      <c r="F10" s="24"/>
      <c r="G10" s="25" t="s">
        <v>8</v>
      </c>
      <c r="H10" s="24"/>
      <c r="I10" s="25" t="s">
        <v>8</v>
      </c>
      <c r="J10" s="24"/>
      <c r="K10" s="25" t="s">
        <v>8</v>
      </c>
      <c r="L10" s="24"/>
      <c r="M10" s="25" t="s">
        <v>8</v>
      </c>
      <c r="N10" s="54"/>
      <c r="O10" s="54" t="s">
        <v>8</v>
      </c>
    </row>
    <row r="11" spans="2:16" s="28" customFormat="1" ht="18" customHeight="1" x14ac:dyDescent="0.25">
      <c r="B11" s="26" t="s">
        <v>9</v>
      </c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55"/>
      <c r="O11" s="27"/>
    </row>
    <row r="12" spans="2:16" s="28" customFormat="1" ht="18" customHeight="1" x14ac:dyDescent="0.25">
      <c r="B12" s="26" t="s">
        <v>10</v>
      </c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55"/>
      <c r="O12" s="27"/>
    </row>
    <row r="13" spans="2:16" s="31" customFormat="1" ht="18" customHeight="1" x14ac:dyDescent="0.25">
      <c r="B13" s="29" t="s">
        <v>11</v>
      </c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56"/>
      <c r="O13" s="30"/>
    </row>
    <row r="14" spans="2:16" s="31" customFormat="1" ht="18" customHeight="1" x14ac:dyDescent="0.25">
      <c r="B14" s="32" t="s">
        <v>12</v>
      </c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56"/>
      <c r="O14" s="30"/>
    </row>
    <row r="15" spans="2:16" s="31" customFormat="1" ht="18" customHeight="1" x14ac:dyDescent="0.25">
      <c r="B15" s="32" t="s">
        <v>13</v>
      </c>
      <c r="C15" s="51">
        <f>17835041.63-180938.16-185994.52-191192.17-196535.08-202027.29-207672.98-213476.45-219442.09-225574.44-231878.17-238358.05-245019.02-251866.12-258904.57-266139.72-273577.04-281222.21-289081.02-297159.45-305463.63-313999.88-322774.67-331794.67-341066.74-350597.92-360395.46-370466.78-380819.55-391461.63-402401.11-413646.29-425205.72-437088.18-449302.7</f>
        <v>7782498.1499999994</v>
      </c>
      <c r="D15" s="72">
        <f>679342*3</f>
        <v>2038026</v>
      </c>
      <c r="E15" s="72"/>
      <c r="F15" s="72">
        <f>679342*11</f>
        <v>7472762</v>
      </c>
      <c r="G15" s="30"/>
      <c r="H15" s="30"/>
      <c r="I15" s="30"/>
      <c r="J15" s="30"/>
      <c r="K15" s="30"/>
      <c r="L15" s="30"/>
      <c r="M15" s="30"/>
      <c r="N15" s="56"/>
      <c r="O15" s="30"/>
    </row>
    <row r="16" spans="2:16" s="31" customFormat="1" ht="18" customHeight="1" x14ac:dyDescent="0.25">
      <c r="B16" s="32" t="s">
        <v>14</v>
      </c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56"/>
      <c r="O16" s="30"/>
    </row>
    <row r="17" spans="2:15" s="31" customFormat="1" ht="18" customHeight="1" x14ac:dyDescent="0.25">
      <c r="B17" s="32" t="s">
        <v>15</v>
      </c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56"/>
      <c r="O17" s="30"/>
    </row>
    <row r="18" spans="2:15" s="31" customFormat="1" ht="18" customHeight="1" x14ac:dyDescent="0.25">
      <c r="B18" s="32" t="s">
        <v>16</v>
      </c>
      <c r="C18" s="51">
        <f>+D18+F18+H18+J18+L18+N18</f>
        <v>27687000</v>
      </c>
      <c r="D18" s="51">
        <f>4614500*1</f>
        <v>4614500</v>
      </c>
      <c r="E18" s="51">
        <f>253191.74*1</f>
        <v>253191.74</v>
      </c>
      <c r="F18" s="51">
        <f>+D18</f>
        <v>4614500</v>
      </c>
      <c r="G18" s="70">
        <f t="shared" ref="G18:M18" si="0">+E18</f>
        <v>253191.74</v>
      </c>
      <c r="H18" s="51">
        <f>+F18</f>
        <v>4614500</v>
      </c>
      <c r="I18" s="70">
        <f>+G18</f>
        <v>253191.74</v>
      </c>
      <c r="J18" s="51">
        <f t="shared" si="0"/>
        <v>4614500</v>
      </c>
      <c r="K18" s="70">
        <f t="shared" si="0"/>
        <v>253191.74</v>
      </c>
      <c r="L18" s="51">
        <f t="shared" si="0"/>
        <v>4614500</v>
      </c>
      <c r="M18" s="70">
        <f t="shared" si="0"/>
        <v>253191.74</v>
      </c>
      <c r="N18" s="64">
        <f>+L18</f>
        <v>4614500</v>
      </c>
      <c r="O18" s="70">
        <f>+M18</f>
        <v>253191.74</v>
      </c>
    </row>
    <row r="19" spans="2:15" s="31" customFormat="1" ht="18" customHeight="1" x14ac:dyDescent="0.25">
      <c r="B19" s="32" t="s">
        <v>17</v>
      </c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56"/>
      <c r="O19" s="30"/>
    </row>
    <row r="20" spans="2:15" s="31" customFormat="1" ht="18" customHeight="1" x14ac:dyDescent="0.25">
      <c r="B20" s="32" t="s">
        <v>59</v>
      </c>
      <c r="C20" s="51">
        <v>27046757.739999998</v>
      </c>
      <c r="D20" s="51">
        <v>27046757.739999998</v>
      </c>
      <c r="E20" s="30"/>
      <c r="F20" s="30"/>
      <c r="G20" s="30"/>
      <c r="H20" s="30"/>
      <c r="I20" s="30"/>
      <c r="J20" s="30"/>
      <c r="K20" s="30"/>
      <c r="L20" s="30"/>
      <c r="M20" s="30"/>
      <c r="N20" s="56"/>
      <c r="O20" s="30"/>
    </row>
    <row r="21" spans="2:15" s="31" customFormat="1" ht="18" customHeight="1" x14ac:dyDescent="0.25">
      <c r="B21" s="32" t="s">
        <v>50</v>
      </c>
      <c r="C21" s="51">
        <v>19446000</v>
      </c>
      <c r="D21" s="70">
        <f>+C21</f>
        <v>19446000</v>
      </c>
      <c r="E21" s="30"/>
      <c r="F21" s="30"/>
      <c r="G21" s="30"/>
      <c r="H21" s="30"/>
      <c r="I21" s="30"/>
      <c r="J21" s="30"/>
      <c r="K21" s="30"/>
      <c r="L21" s="30"/>
      <c r="M21" s="30"/>
      <c r="N21" s="56"/>
      <c r="O21" s="30"/>
    </row>
    <row r="22" spans="2:15" s="31" customFormat="1" ht="18" customHeight="1" x14ac:dyDescent="0.25">
      <c r="B22" s="32" t="s">
        <v>51</v>
      </c>
      <c r="C22" s="51">
        <f>21321.61*(203-128)+23061.35</f>
        <v>1622182.1</v>
      </c>
      <c r="D22" s="51">
        <f>21321.61*3</f>
        <v>63964.83</v>
      </c>
      <c r="E22" s="51">
        <f>7999+8157+7789</f>
        <v>23945</v>
      </c>
      <c r="F22" s="51">
        <f>21321.61*12</f>
        <v>255859.32</v>
      </c>
      <c r="G22" s="51">
        <f>7940+7831+6975+7614+7263+7397+7053+7179+7071+6738+6853+6527+6636</f>
        <v>93077</v>
      </c>
      <c r="H22" s="51">
        <f>21321.61*12</f>
        <v>255859.32</v>
      </c>
      <c r="I22" s="51">
        <f>6528+5798+6310+6002+6093+5791+5876+5767+5476+5550+5265+5332</f>
        <v>69788</v>
      </c>
      <c r="J22" s="51">
        <f>21321.61*12</f>
        <v>255859.32</v>
      </c>
      <c r="K22" s="51">
        <f>5332+5224+4620+5006+4740+4789+4529+4578+4463+4214+4246+4004+4029+3920+3565+3703+3478+3485+3268+3268+3159+2952+2942+2742+2725+2616+2265+2399+2216+2181+2006+1964+1855+1690+1638+1480+1421+1312+1087+1095+954+878+744+660+552+429+334+218+117</f>
        <v>131092</v>
      </c>
      <c r="L22" s="51">
        <f>21321.61*12</f>
        <v>255859.32</v>
      </c>
      <c r="M22" s="51">
        <f>4029+3920+3565+3703+3478+3485+3268+3268+3159+2952+2942+2742</f>
        <v>40511</v>
      </c>
      <c r="N22" s="57">
        <f>24*21321.61+23061.35</f>
        <v>534779.99</v>
      </c>
      <c r="O22" s="51">
        <f>2725+2616+2265+2399+2216+2181+2006+1964+1855+1690+1638+1480+1421+1312+1087+1095+954+878+744+660+552+429+334+218+117</f>
        <v>34836</v>
      </c>
    </row>
    <row r="23" spans="2:15" s="31" customFormat="1" ht="18" customHeight="1" x14ac:dyDescent="0.25">
      <c r="B23" s="29" t="s">
        <v>18</v>
      </c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7"/>
      <c r="O23" s="51"/>
    </row>
    <row r="24" spans="2:15" s="31" customFormat="1" ht="18" customHeight="1" x14ac:dyDescent="0.25">
      <c r="B24" s="32" t="s">
        <v>19</v>
      </c>
      <c r="C24" s="71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56"/>
      <c r="O24" s="30"/>
    </row>
    <row r="25" spans="2:15" s="31" customFormat="1" ht="18" customHeight="1" x14ac:dyDescent="0.25">
      <c r="B25" s="32" t="s">
        <v>20</v>
      </c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56"/>
      <c r="O25" s="30"/>
    </row>
    <row r="26" spans="2:15" s="31" customFormat="1" ht="18" customHeight="1" x14ac:dyDescent="0.25">
      <c r="B26" s="32" t="s">
        <v>21</v>
      </c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56"/>
      <c r="O26" s="30"/>
    </row>
    <row r="27" spans="2:15" s="31" customFormat="1" ht="18" customHeight="1" x14ac:dyDescent="0.25">
      <c r="B27" s="32" t="s">
        <v>22</v>
      </c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56"/>
      <c r="O27" s="30"/>
    </row>
    <row r="28" spans="2:15" s="31" customFormat="1" ht="18" customHeight="1" x14ac:dyDescent="0.25">
      <c r="B28" s="29" t="s">
        <v>23</v>
      </c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56"/>
      <c r="O28" s="30"/>
    </row>
    <row r="29" spans="2:15" s="31" customFormat="1" ht="18" customHeight="1" x14ac:dyDescent="0.25">
      <c r="B29" s="32" t="s">
        <v>24</v>
      </c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56"/>
      <c r="O29" s="30"/>
    </row>
    <row r="30" spans="2:15" s="31" customFormat="1" ht="18" customHeight="1" x14ac:dyDescent="0.25">
      <c r="B30" s="32" t="s">
        <v>25</v>
      </c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56"/>
      <c r="O30" s="30"/>
    </row>
    <row r="31" spans="2:15" s="31" customFormat="1" ht="18" customHeight="1" x14ac:dyDescent="0.25">
      <c r="B31" s="32" t="s">
        <v>26</v>
      </c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56"/>
      <c r="O31" s="30"/>
    </row>
    <row r="32" spans="2:15" s="31" customFormat="1" ht="18" customHeight="1" x14ac:dyDescent="0.25">
      <c r="B32" s="29" t="s">
        <v>27</v>
      </c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56"/>
      <c r="O32" s="30"/>
    </row>
    <row r="33" spans="2:15" s="31" customFormat="1" ht="18" customHeight="1" x14ac:dyDescent="0.25">
      <c r="B33" s="32" t="s">
        <v>54</v>
      </c>
      <c r="C33" s="51">
        <f>11000000-261904.76*2-261904.76*12-261904.76*12-261904.76*9</f>
        <v>1833333.4000000004</v>
      </c>
      <c r="D33" s="30">
        <f>261904.76*3</f>
        <v>785714.28</v>
      </c>
      <c r="E33" s="30">
        <f>40684.93+36035.22+29060.66</f>
        <v>105780.81</v>
      </c>
      <c r="F33" s="30">
        <f>261904.84*4</f>
        <v>1047619.36</v>
      </c>
      <c r="G33" s="30">
        <f>24023.48+16855.18+11624.26+6005.87</f>
        <v>58508.790000000008</v>
      </c>
      <c r="H33" s="30"/>
      <c r="I33" s="30"/>
      <c r="J33" s="30"/>
      <c r="K33" s="30"/>
      <c r="L33" s="30"/>
      <c r="M33" s="30"/>
      <c r="N33" s="56"/>
      <c r="O33" s="30"/>
    </row>
    <row r="34" spans="2:15" s="31" customFormat="1" ht="18" customHeight="1" x14ac:dyDescent="0.25">
      <c r="B34" s="32" t="s">
        <v>55</v>
      </c>
      <c r="C34" s="51">
        <f>21999990-523809.29*2-523809.29*12-523809.29*9</f>
        <v>9952376.3300000019</v>
      </c>
      <c r="D34" s="51">
        <f>523809.29*3</f>
        <v>1571427.8699999999</v>
      </c>
      <c r="E34" s="51">
        <f>300000*3</f>
        <v>900000</v>
      </c>
      <c r="F34" s="51">
        <f>523809.29*12</f>
        <v>6285711.4799999995</v>
      </c>
      <c r="G34" s="51">
        <f>100000*12</f>
        <v>1200000</v>
      </c>
      <c r="H34" s="51">
        <f>523809.29*4</f>
        <v>2095237.16</v>
      </c>
      <c r="I34" s="30">
        <v>100000</v>
      </c>
      <c r="J34" s="30"/>
      <c r="K34" s="30"/>
      <c r="L34" s="30"/>
      <c r="M34" s="30"/>
      <c r="N34" s="56"/>
      <c r="O34" s="30"/>
    </row>
    <row r="35" spans="2:15" s="31" customFormat="1" ht="18" customHeight="1" x14ac:dyDescent="0.25">
      <c r="B35" s="32" t="s">
        <v>28</v>
      </c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56"/>
      <c r="O35" s="30"/>
    </row>
    <row r="36" spans="2:15" s="31" customFormat="1" ht="18" customHeight="1" x14ac:dyDescent="0.25">
      <c r="B36" s="32" t="s">
        <v>29</v>
      </c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56"/>
      <c r="O36" s="30"/>
    </row>
    <row r="37" spans="2:15" s="31" customFormat="1" ht="18" customHeight="1" x14ac:dyDescent="0.25">
      <c r="B37" s="29" t="s">
        <v>30</v>
      </c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56"/>
      <c r="O37" s="30"/>
    </row>
    <row r="38" spans="2:15" s="31" customFormat="1" ht="18" customHeight="1" x14ac:dyDescent="0.25">
      <c r="B38" s="32" t="s">
        <v>31</v>
      </c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56"/>
      <c r="O38" s="30"/>
    </row>
    <row r="39" spans="2:15" s="31" customFormat="1" ht="18" customHeight="1" x14ac:dyDescent="0.25">
      <c r="B39" s="32" t="s">
        <v>32</v>
      </c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56"/>
      <c r="O39" s="30"/>
    </row>
    <row r="40" spans="2:15" s="31" customFormat="1" ht="18" customHeight="1" x14ac:dyDescent="0.25">
      <c r="B40" s="32" t="s">
        <v>33</v>
      </c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56"/>
      <c r="O40" s="30"/>
    </row>
    <row r="41" spans="2:15" s="31" customFormat="1" ht="18" customHeight="1" x14ac:dyDescent="0.25">
      <c r="B41" s="29" t="s">
        <v>34</v>
      </c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56"/>
      <c r="O41" s="30"/>
    </row>
    <row r="42" spans="2:15" s="31" customFormat="1" ht="18" customHeight="1" x14ac:dyDescent="0.25">
      <c r="B42" s="29" t="s">
        <v>35</v>
      </c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56"/>
      <c r="O42" s="30"/>
    </row>
    <row r="43" spans="2:15" s="31" customFormat="1" ht="18" customHeight="1" x14ac:dyDescent="0.25">
      <c r="B43" s="32" t="s">
        <v>36</v>
      </c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56"/>
      <c r="O43" s="30"/>
    </row>
    <row r="44" spans="2:15" s="31" customFormat="1" ht="18" customHeight="1" x14ac:dyDescent="0.25">
      <c r="B44" s="29" t="s">
        <v>56</v>
      </c>
      <c r="C44" s="51">
        <f>(2800000-560000)+(4000000-666666.67)</f>
        <v>5573333.3300000001</v>
      </c>
      <c r="D44" s="51">
        <f>560000+666666.67</f>
        <v>1226666.67</v>
      </c>
      <c r="E44" s="30"/>
      <c r="F44" s="51">
        <f>560000+666666.67*2</f>
        <v>1893333.34</v>
      </c>
      <c r="G44" s="30"/>
      <c r="H44" s="51">
        <f>560000+666666.67*2</f>
        <v>1893333.34</v>
      </c>
      <c r="I44" s="30"/>
      <c r="J44" s="51">
        <v>560000</v>
      </c>
      <c r="K44" s="30"/>
      <c r="L44" s="30"/>
      <c r="M44" s="30"/>
      <c r="N44" s="56"/>
      <c r="O44" s="30"/>
    </row>
    <row r="45" spans="2:15" s="28" customFormat="1" ht="18" customHeight="1" x14ac:dyDescent="0.25">
      <c r="B45" s="26" t="s">
        <v>37</v>
      </c>
      <c r="C45" s="42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55"/>
      <c r="O45" s="27"/>
    </row>
    <row r="46" spans="2:15" s="35" customFormat="1" ht="18" customHeight="1" x14ac:dyDescent="0.25">
      <c r="B46" s="33" t="s">
        <v>38</v>
      </c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58"/>
      <c r="O46" s="34"/>
    </row>
    <row r="47" spans="2:15" s="39" customFormat="1" ht="3" customHeight="1" x14ac:dyDescent="0.25">
      <c r="B47" s="36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8"/>
      <c r="O47" s="38"/>
    </row>
    <row r="48" spans="2:15" s="35" customFormat="1" ht="18" customHeight="1" x14ac:dyDescent="0.25">
      <c r="B48" s="40" t="s">
        <v>40</v>
      </c>
      <c r="C48" s="69">
        <f>+C50+C51+C52+C55+C49</f>
        <v>513161092.16000003</v>
      </c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59"/>
      <c r="O48" s="41"/>
    </row>
    <row r="49" spans="2:15" s="35" customFormat="1" ht="18" customHeight="1" x14ac:dyDescent="0.25">
      <c r="B49" s="32" t="s">
        <v>41</v>
      </c>
      <c r="C49" s="62">
        <f>31200000+398874900.82</f>
        <v>430074900.81999999</v>
      </c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60"/>
      <c r="O49" s="42"/>
    </row>
    <row r="50" spans="2:15" s="35" customFormat="1" ht="18" customHeight="1" x14ac:dyDescent="0.25">
      <c r="B50" s="32" t="s">
        <v>42</v>
      </c>
      <c r="C50" s="62">
        <f>3423239.79+69062781.65</f>
        <v>72486021.440000013</v>
      </c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60"/>
      <c r="O50" s="42"/>
    </row>
    <row r="51" spans="2:15" s="35" customFormat="1" ht="18" customHeight="1" x14ac:dyDescent="0.25">
      <c r="B51" s="32" t="s">
        <v>43</v>
      </c>
      <c r="C51" s="62">
        <v>6049690.7300000004</v>
      </c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60"/>
      <c r="O51" s="42"/>
    </row>
    <row r="52" spans="2:15" s="35" customFormat="1" ht="18" customHeight="1" x14ac:dyDescent="0.25">
      <c r="B52" s="32" t="s">
        <v>44</v>
      </c>
      <c r="C52" s="62">
        <v>4550479.17</v>
      </c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60"/>
      <c r="O52" s="42"/>
    </row>
    <row r="53" spans="2:15" s="35" customFormat="1" ht="18" customHeight="1" x14ac:dyDescent="0.25">
      <c r="B53" s="32" t="s">
        <v>6</v>
      </c>
      <c r="C53" s="6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60"/>
      <c r="O53" s="42"/>
    </row>
    <row r="54" spans="2:15" s="35" customFormat="1" ht="18" customHeight="1" x14ac:dyDescent="0.25">
      <c r="B54" s="32" t="s">
        <v>45</v>
      </c>
      <c r="C54" s="6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60"/>
      <c r="O54" s="42"/>
    </row>
    <row r="55" spans="2:15" s="35" customFormat="1" ht="18" customHeight="1" x14ac:dyDescent="0.25">
      <c r="B55" s="43" t="s">
        <v>46</v>
      </c>
      <c r="C55" s="63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58"/>
      <c r="O55" s="34"/>
    </row>
    <row r="56" spans="2:15" s="39" customFormat="1" ht="3" customHeight="1" x14ac:dyDescent="0.25">
      <c r="B56" s="36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8"/>
      <c r="O56" s="37"/>
    </row>
    <row r="57" spans="2:15" s="35" customFormat="1" ht="18" customHeight="1" x14ac:dyDescent="0.25">
      <c r="B57" s="44" t="s">
        <v>47</v>
      </c>
      <c r="C57" s="45"/>
      <c r="D57" s="45"/>
      <c r="E57" s="45"/>
      <c r="F57" s="45"/>
      <c r="G57" s="45"/>
      <c r="H57" s="45"/>
      <c r="I57" s="45"/>
      <c r="J57" s="45"/>
      <c r="K57" s="45"/>
      <c r="L57" s="45"/>
      <c r="M57" s="45"/>
      <c r="N57" s="61"/>
      <c r="O57" s="45"/>
    </row>
    <row r="58" spans="2:15" s="39" customFormat="1" ht="3" customHeight="1" x14ac:dyDescent="0.25">
      <c r="B58" s="36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8"/>
      <c r="O58" s="37"/>
    </row>
    <row r="59" spans="2:15" s="39" customFormat="1" ht="18" customHeight="1" x14ac:dyDescent="0.25">
      <c r="B59" s="44" t="s">
        <v>61</v>
      </c>
      <c r="C59" s="52"/>
      <c r="D59" s="52"/>
      <c r="E59" s="52"/>
      <c r="F59" s="45"/>
      <c r="G59" s="45"/>
      <c r="H59" s="45"/>
      <c r="I59" s="45"/>
      <c r="J59" s="45"/>
      <c r="K59" s="45"/>
      <c r="L59" s="45"/>
      <c r="M59" s="45"/>
      <c r="N59" s="61"/>
      <c r="O59" s="45"/>
    </row>
    <row r="60" spans="2:15" s="39" customFormat="1" ht="15" customHeight="1" x14ac:dyDescent="0.25">
      <c r="B60" s="32" t="s">
        <v>58</v>
      </c>
      <c r="C60" s="62">
        <f>+D60+F60</f>
        <v>13848948</v>
      </c>
      <c r="D60" s="42">
        <f>(1455772*3)+(83000*3)</f>
        <v>4616316</v>
      </c>
      <c r="E60" s="42"/>
      <c r="F60" s="42">
        <f>(1455772*6)+(83000*6)</f>
        <v>9232632</v>
      </c>
      <c r="G60" s="42"/>
      <c r="H60" s="42"/>
      <c r="I60" s="42"/>
      <c r="J60" s="42"/>
      <c r="K60" s="42"/>
      <c r="L60" s="42"/>
      <c r="M60" s="42"/>
      <c r="N60" s="60"/>
      <c r="O60" s="42"/>
    </row>
    <row r="61" spans="2:15" s="39" customFormat="1" ht="15" customHeight="1" x14ac:dyDescent="0.25">
      <c r="B61" s="32" t="s">
        <v>52</v>
      </c>
      <c r="C61" s="62">
        <f>+D61</f>
        <v>0</v>
      </c>
      <c r="D61" s="42">
        <f>514280*0</f>
        <v>0</v>
      </c>
      <c r="E61" s="42"/>
      <c r="F61" s="42"/>
      <c r="G61" s="42"/>
      <c r="H61" s="42"/>
      <c r="I61" s="42"/>
      <c r="J61" s="42"/>
      <c r="K61" s="42"/>
      <c r="L61" s="42"/>
      <c r="M61" s="42"/>
      <c r="N61" s="60"/>
      <c r="O61" s="42"/>
    </row>
    <row r="62" spans="2:15" s="39" customFormat="1" ht="15" customHeight="1" x14ac:dyDescent="0.25">
      <c r="B62" s="43" t="s">
        <v>62</v>
      </c>
      <c r="C62" s="63">
        <f>15129671.25*32</f>
        <v>484149480</v>
      </c>
      <c r="D62" s="34">
        <f>15129671.25*3</f>
        <v>45389013.75</v>
      </c>
      <c r="E62" s="34"/>
      <c r="F62" s="34">
        <f>15129671.25*12</f>
        <v>181556055</v>
      </c>
      <c r="G62" s="34"/>
      <c r="H62" s="34">
        <f>15129671.25*12</f>
        <v>181556055</v>
      </c>
      <c r="I62" s="34"/>
      <c r="J62" s="34">
        <f>15129671.25*5</f>
        <v>75648356.25</v>
      </c>
      <c r="K62" s="34"/>
      <c r="L62" s="34"/>
      <c r="M62" s="34"/>
      <c r="N62" s="58"/>
      <c r="O62" s="34"/>
    </row>
    <row r="63" spans="2:15" s="31" customFormat="1" ht="14.25" x14ac:dyDescent="0.25">
      <c r="B63" s="46" t="s">
        <v>39</v>
      </c>
      <c r="C63" s="66"/>
      <c r="D63" s="65"/>
      <c r="I63" s="47"/>
      <c r="J63" s="75"/>
      <c r="K63" s="75"/>
    </row>
    <row r="64" spans="2:15" s="31" customFormat="1" ht="14.25" x14ac:dyDescent="0.25">
      <c r="C64" s="65"/>
      <c r="D64" s="65"/>
    </row>
    <row r="65" spans="2:10" s="31" customFormat="1" ht="14.25" x14ac:dyDescent="0.25">
      <c r="B65" s="48"/>
      <c r="D65" s="83"/>
      <c r="E65" s="83"/>
      <c r="F65" s="83"/>
    </row>
    <row r="66" spans="2:10" x14ac:dyDescent="0.25">
      <c r="B66" s="49" t="s">
        <v>63</v>
      </c>
      <c r="D66" s="84"/>
      <c r="E66" s="84"/>
      <c r="F66" s="84"/>
    </row>
    <row r="67" spans="2:10" ht="33.75" customHeight="1" x14ac:dyDescent="0.25">
      <c r="D67" s="84"/>
      <c r="E67" s="84"/>
      <c r="F67" s="84"/>
      <c r="I67" s="68"/>
      <c r="J67" s="68"/>
    </row>
    <row r="68" spans="2:10" ht="20.25" customHeight="1" x14ac:dyDescent="0.25">
      <c r="C68" s="67"/>
      <c r="D68" s="74" t="s">
        <v>57</v>
      </c>
      <c r="E68" s="74"/>
      <c r="F68" s="73"/>
      <c r="G68" s="74" t="s">
        <v>64</v>
      </c>
      <c r="H68" s="74"/>
      <c r="I68" s="73"/>
      <c r="J68" s="73"/>
    </row>
    <row r="69" spans="2:10" ht="24.75" customHeight="1" x14ac:dyDescent="0.25"/>
    <row r="70" spans="2:10" ht="37.5" customHeight="1" x14ac:dyDescent="0.25">
      <c r="B70"/>
    </row>
  </sheetData>
  <mergeCells count="15">
    <mergeCell ref="G68:H68"/>
    <mergeCell ref="J63:K63"/>
    <mergeCell ref="B1:P1"/>
    <mergeCell ref="B5:P5"/>
    <mergeCell ref="D7:E7"/>
    <mergeCell ref="F7:G7"/>
    <mergeCell ref="H7:I7"/>
    <mergeCell ref="J7:K7"/>
    <mergeCell ref="L7:M7"/>
    <mergeCell ref="N7:O7"/>
    <mergeCell ref="D65:F65"/>
    <mergeCell ref="D66:F66"/>
    <mergeCell ref="D67:F67"/>
    <mergeCell ref="E3:G3"/>
    <mergeCell ref="D68:E68"/>
  </mergeCells>
  <printOptions horizontalCentered="1"/>
  <pageMargins left="0.16" right="0.35433070866141736" top="0.23622047244094491" bottom="0.27559055118110237" header="0.26" footer="0"/>
  <pageSetup paperSize="9" scale="49" orientation="landscape" r:id="rId1"/>
  <headerFooter alignWithMargins="0"/>
  <ignoredErrors>
    <ignoredError sqref="G22 K22 I22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Planilla C </vt:lpstr>
      <vt:lpstr>'Planilla C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Modernizacion</cp:lastModifiedBy>
  <cp:lastPrinted>2024-10-08T14:46:26Z</cp:lastPrinted>
  <dcterms:created xsi:type="dcterms:W3CDTF">2019-01-02T14:36:08Z</dcterms:created>
  <dcterms:modified xsi:type="dcterms:W3CDTF">2024-10-29T14:01:24Z</dcterms:modified>
</cp:coreProperties>
</file>